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jpeg" ContentType="image/jpeg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19260" windowHeight="5955" tabRatio="915"/>
  </bookViews>
  <sheets>
    <sheet name="RECENS 2T" sheetId="87" r:id="rId1"/>
    <sheet name="A1" sheetId="1" r:id="rId2"/>
    <sheet name="A2" sheetId="31" r:id="rId3"/>
    <sheet name="B1" sheetId="32" r:id="rId4"/>
    <sheet name="B2" sheetId="33" r:id="rId5"/>
    <sheet name="C1" sheetId="37" r:id="rId6"/>
    <sheet name="C2" sheetId="38" r:id="rId7"/>
    <sheet name="C3" sheetId="39" r:id="rId8"/>
    <sheet name="D1" sheetId="40" r:id="rId9"/>
    <sheet name="D2" sheetId="41" r:id="rId10"/>
    <sheet name="D3" sheetId="42" r:id="rId11"/>
    <sheet name="E1" sheetId="43" r:id="rId12"/>
    <sheet name="E2" sheetId="44" r:id="rId13"/>
    <sheet name="E3" sheetId="45" r:id="rId14"/>
    <sheet name="F1" sheetId="46" r:id="rId15"/>
    <sheet name="F2" sheetId="47" r:id="rId16"/>
    <sheet name="G1" sheetId="48" r:id="rId17"/>
    <sheet name="G2" sheetId="49" r:id="rId18"/>
    <sheet name="H1" sheetId="50" r:id="rId19"/>
    <sheet name="J1" sheetId="51" r:id="rId20"/>
    <sheet name="J2" sheetId="52" r:id="rId21"/>
    <sheet name="J3" sheetId="53" r:id="rId22"/>
    <sheet name="K1" sheetId="54" r:id="rId23"/>
    <sheet name="K2" sheetId="55" r:id="rId24"/>
    <sheet name="L1" sheetId="56" r:id="rId25"/>
    <sheet name="L2" sheetId="57" r:id="rId26"/>
    <sheet name="M1" sheetId="34" r:id="rId27"/>
    <sheet name="N1" sheetId="35" r:id="rId28"/>
    <sheet name="N2" sheetId="36" r:id="rId29"/>
    <sheet name="BELFORT 1" sheetId="74" r:id="rId30"/>
    <sheet name="BELFORT 2" sheetId="59" r:id="rId31"/>
    <sheet name="BELFORT 3" sheetId="73" r:id="rId32"/>
    <sheet name="RESULTATS" sheetId="66" r:id="rId33"/>
    <sheet name="Bureaux" sheetId="99" r:id="rId34"/>
    <sheet name="Candidats" sheetId="97" r:id="rId35"/>
  </sheets>
  <definedNames>
    <definedName name="_xlnm.Print_Area" localSheetId="29">'BELFORT 1'!$A$1:$W$27</definedName>
    <definedName name="_xlnm.Print_Area" localSheetId="30">'BELFORT 2'!$A$1:$W$27</definedName>
    <definedName name="_xlnm.Print_Area" localSheetId="31">'BELFORT 3'!$A$1:$W$25</definedName>
    <definedName name="_xlnm.Print_Area" localSheetId="0">'RECENS 2T'!$A$1:$U$42</definedName>
    <definedName name="_xlnm.Print_Area" localSheetId="32">RESULTATS!$A$1:$AC$44</definedName>
  </definedNames>
  <calcPr calcId="125725"/>
</workbook>
</file>

<file path=xl/calcChain.xml><?xml version="1.0" encoding="utf-8"?>
<calcChain xmlns="http://schemas.openxmlformats.org/spreadsheetml/2006/main">
  <c r="E14" i="31"/>
  <c r="E14" i="32"/>
  <c r="E14" i="33"/>
  <c r="E14" i="37"/>
  <c r="E14" i="38"/>
  <c r="E14" i="39"/>
  <c r="E14" i="40"/>
  <c r="E14" i="41"/>
  <c r="E14" i="42"/>
  <c r="E14" i="43"/>
  <c r="E14" i="44"/>
  <c r="E14" i="45"/>
  <c r="E14" i="46"/>
  <c r="E14" i="47"/>
  <c r="E14" i="48"/>
  <c r="E14" i="49"/>
  <c r="E14" i="50"/>
  <c r="E14" i="51"/>
  <c r="E14" i="52"/>
  <c r="E14" i="53"/>
  <c r="E14" i="54"/>
  <c r="E14" i="55"/>
  <c r="E14" i="56"/>
  <c r="E14" i="57"/>
  <c r="E14" i="34"/>
  <c r="E14" i="35"/>
  <c r="E14" i="36"/>
  <c r="E14" i="1"/>
  <c r="R19" i="73"/>
  <c r="R18"/>
  <c r="R17"/>
  <c r="R16"/>
  <c r="R15"/>
  <c r="R14"/>
  <c r="R13"/>
  <c r="R12"/>
  <c r="R9"/>
  <c r="R8"/>
  <c r="R21" i="59"/>
  <c r="R20"/>
  <c r="R19"/>
  <c r="R18"/>
  <c r="R17"/>
  <c r="R16"/>
  <c r="R15"/>
  <c r="R14"/>
  <c r="R13"/>
  <c r="R12"/>
  <c r="U9"/>
  <c r="U8"/>
  <c r="R9"/>
  <c r="R8"/>
  <c r="U9" i="74"/>
  <c r="U8"/>
  <c r="T9" i="87"/>
  <c r="T8"/>
  <c r="AA10" i="66"/>
  <c r="AA9"/>
  <c r="C14" i="31"/>
  <c r="C15"/>
  <c r="C14" i="32"/>
  <c r="C15"/>
  <c r="C14" i="33"/>
  <c r="C15"/>
  <c r="C14" i="37"/>
  <c r="C15"/>
  <c r="C14" i="38"/>
  <c r="C15"/>
  <c r="C14" i="39"/>
  <c r="C15"/>
  <c r="C14" i="40"/>
  <c r="C15"/>
  <c r="C14" i="41"/>
  <c r="C15"/>
  <c r="C14" i="42"/>
  <c r="C15"/>
  <c r="C14" i="43"/>
  <c r="C15"/>
  <c r="C14" i="44"/>
  <c r="C15"/>
  <c r="C14" i="45"/>
  <c r="C15"/>
  <c r="C14" i="46"/>
  <c r="C15"/>
  <c r="C14" i="47"/>
  <c r="C15"/>
  <c r="C14" i="48"/>
  <c r="C15"/>
  <c r="C14" i="49"/>
  <c r="C15"/>
  <c r="C14" i="50"/>
  <c r="C15"/>
  <c r="C14" i="51"/>
  <c r="C15"/>
  <c r="C14" i="52"/>
  <c r="C15"/>
  <c r="C14" i="53"/>
  <c r="C15"/>
  <c r="C14" i="54"/>
  <c r="C15"/>
  <c r="C14" i="55"/>
  <c r="C15"/>
  <c r="C14" i="56"/>
  <c r="C15"/>
  <c r="C14" i="57"/>
  <c r="C15"/>
  <c r="C14" i="34"/>
  <c r="C15"/>
  <c r="C14" i="35"/>
  <c r="C15"/>
  <c r="C14" i="36"/>
  <c r="C15"/>
  <c r="C14" i="1"/>
  <c r="C15"/>
  <c r="X10" i="66"/>
  <c r="X9"/>
  <c r="U10"/>
  <c r="U9"/>
  <c r="U9" i="73"/>
  <c r="U8"/>
  <c r="O9"/>
  <c r="O8"/>
  <c r="O9" i="59"/>
  <c r="O8"/>
  <c r="R9" i="74"/>
  <c r="R8"/>
  <c r="O9"/>
  <c r="O8"/>
  <c r="R9" i="87"/>
  <c r="R8"/>
  <c r="P9"/>
  <c r="P8"/>
  <c r="C13" i="31"/>
  <c r="C13" i="32"/>
  <c r="C13" i="33"/>
  <c r="C13" i="37"/>
  <c r="C13" i="38"/>
  <c r="C13" i="39"/>
  <c r="C13" i="40"/>
  <c r="C13" i="41"/>
  <c r="C13" i="42"/>
  <c r="C13" i="43"/>
  <c r="C13" i="44"/>
  <c r="C13" i="45"/>
  <c r="C13" i="46"/>
  <c r="C13" i="47"/>
  <c r="C13" i="48"/>
  <c r="C13" i="49"/>
  <c r="C13" i="50"/>
  <c r="C13" i="51"/>
  <c r="C13" i="52"/>
  <c r="C13" i="53"/>
  <c r="C13" i="54"/>
  <c r="C13" i="55"/>
  <c r="C13" i="56"/>
  <c r="C13" i="57"/>
  <c r="C13" i="34"/>
  <c r="C13" i="35"/>
  <c r="C13" i="36"/>
  <c r="C13" i="1"/>
  <c r="R21" i="73" l="1"/>
  <c r="R23" i="59"/>
  <c r="AA13" i="66"/>
  <c r="T13" i="87" s="1"/>
  <c r="X13" i="66"/>
  <c r="AA19"/>
  <c r="T19" i="87" s="1"/>
  <c r="X19" i="66"/>
  <c r="AA18"/>
  <c r="T18" i="87" s="1"/>
  <c r="X18" i="66"/>
  <c r="AA17"/>
  <c r="T17" i="87" s="1"/>
  <c r="X17" i="66"/>
  <c r="R21" i="74"/>
  <c r="X40" i="66"/>
  <c r="R20" i="74"/>
  <c r="X39" i="66"/>
  <c r="R19" i="74"/>
  <c r="X38" i="66"/>
  <c r="R18" i="74"/>
  <c r="X37" i="66"/>
  <c r="R17" i="74"/>
  <c r="X36" i="66"/>
  <c r="R16" i="74"/>
  <c r="X35" i="66"/>
  <c r="R15" i="74"/>
  <c r="X34" i="66"/>
  <c r="R14" i="74"/>
  <c r="X33" i="66"/>
  <c r="R13" i="74"/>
  <c r="X32" i="66"/>
  <c r="R12" i="74"/>
  <c r="X31" i="66"/>
  <c r="AA30"/>
  <c r="T30" i="87" s="1"/>
  <c r="X30" i="66"/>
  <c r="AA29"/>
  <c r="T29" i="87" s="1"/>
  <c r="X29" i="66"/>
  <c r="AA28"/>
  <c r="T28" i="87" s="1"/>
  <c r="X28" i="66"/>
  <c r="AA27"/>
  <c r="T27" i="87" s="1"/>
  <c r="X27" i="66"/>
  <c r="AA26"/>
  <c r="T26" i="87" s="1"/>
  <c r="X26" i="66"/>
  <c r="AA25"/>
  <c r="T25" i="87" s="1"/>
  <c r="X25" i="66"/>
  <c r="AA24"/>
  <c r="T24" i="87" s="1"/>
  <c r="X24" i="66"/>
  <c r="AA23"/>
  <c r="T23" i="87" s="1"/>
  <c r="X23" i="66"/>
  <c r="AA22"/>
  <c r="T22" i="87" s="1"/>
  <c r="X22" i="66"/>
  <c r="AA21"/>
  <c r="T21" i="87" s="1"/>
  <c r="X21" i="66"/>
  <c r="AA20"/>
  <c r="T20" i="87" s="1"/>
  <c r="X20" i="66"/>
  <c r="AA16"/>
  <c r="T16" i="87" s="1"/>
  <c r="X16" i="66"/>
  <c r="AA15"/>
  <c r="T15" i="87" s="1"/>
  <c r="X15" i="66"/>
  <c r="AA14"/>
  <c r="T14" i="87" s="1"/>
  <c r="X14" i="66"/>
  <c r="B4" i="36"/>
  <c r="B4" i="35"/>
  <c r="B4" i="34"/>
  <c r="B4" i="57"/>
  <c r="B4" i="56"/>
  <c r="B4" i="55"/>
  <c r="B4" i="54"/>
  <c r="B4" i="53"/>
  <c r="B4" i="52"/>
  <c r="B4" i="51"/>
  <c r="B4" i="50"/>
  <c r="B4" i="49"/>
  <c r="B4" i="48"/>
  <c r="B4" i="47"/>
  <c r="B4" i="46"/>
  <c r="B4" i="45"/>
  <c r="B4" i="44"/>
  <c r="B4" i="43"/>
  <c r="B4" i="42"/>
  <c r="B4" i="41"/>
  <c r="B4" i="40"/>
  <c r="B4" i="39"/>
  <c r="B4" i="38"/>
  <c r="B4" i="37"/>
  <c r="B4" i="33"/>
  <c r="B4" i="32"/>
  <c r="B4" i="31"/>
  <c r="B4" i="1"/>
  <c r="B3" i="36"/>
  <c r="B3" i="35"/>
  <c r="B3" i="34"/>
  <c r="B3" i="57"/>
  <c r="B3" i="56"/>
  <c r="B3" i="55"/>
  <c r="B3" i="54"/>
  <c r="B3" i="53"/>
  <c r="B3" i="52"/>
  <c r="B3" i="51"/>
  <c r="B3" i="50"/>
  <c r="B3" i="49"/>
  <c r="B3" i="48"/>
  <c r="B3" i="47"/>
  <c r="B3" i="46"/>
  <c r="B3" i="45"/>
  <c r="B3" i="44"/>
  <c r="B3" i="43"/>
  <c r="B3" i="42"/>
  <c r="B3" i="41"/>
  <c r="B3" i="40"/>
  <c r="B3" i="39"/>
  <c r="B3" i="38"/>
  <c r="B3" i="37"/>
  <c r="B3" i="33"/>
  <c r="B3" i="32"/>
  <c r="B3" i="31"/>
  <c r="B3" i="1"/>
  <c r="B19" i="66"/>
  <c r="B18"/>
  <c r="B17"/>
  <c r="B30"/>
  <c r="B29"/>
  <c r="B28"/>
  <c r="B27"/>
  <c r="B26"/>
  <c r="B25"/>
  <c r="B24"/>
  <c r="B23"/>
  <c r="B22"/>
  <c r="B21"/>
  <c r="B20"/>
  <c r="B16"/>
  <c r="B15"/>
  <c r="B14"/>
  <c r="B13"/>
  <c r="B40"/>
  <c r="B39"/>
  <c r="B38"/>
  <c r="B37"/>
  <c r="B36"/>
  <c r="B35"/>
  <c r="B34"/>
  <c r="B33"/>
  <c r="B32"/>
  <c r="B31"/>
  <c r="A19" i="87"/>
  <c r="A18"/>
  <c r="A17"/>
  <c r="A30"/>
  <c r="A29"/>
  <c r="A28"/>
  <c r="A27"/>
  <c r="A26"/>
  <c r="A25"/>
  <c r="A24"/>
  <c r="A23"/>
  <c r="A22"/>
  <c r="A21"/>
  <c r="A20"/>
  <c r="A16"/>
  <c r="A15"/>
  <c r="A14"/>
  <c r="A13"/>
  <c r="A40"/>
  <c r="A39"/>
  <c r="A38"/>
  <c r="A37"/>
  <c r="A36"/>
  <c r="A35"/>
  <c r="A34"/>
  <c r="A33"/>
  <c r="A32"/>
  <c r="A31"/>
  <c r="M19" i="66"/>
  <c r="J19" i="87" s="1"/>
  <c r="M18" i="66"/>
  <c r="J18" i="87" s="1"/>
  <c r="M17" i="66"/>
  <c r="J17" i="87" s="1"/>
  <c r="M30" i="66"/>
  <c r="J30" i="87" s="1"/>
  <c r="M29" i="66"/>
  <c r="J29" i="87" s="1"/>
  <c r="M28" i="66"/>
  <c r="J28" i="87" s="1"/>
  <c r="M27" i="66"/>
  <c r="J27" i="87" s="1"/>
  <c r="M26" i="66"/>
  <c r="J26" i="87" s="1"/>
  <c r="M25" i="66"/>
  <c r="J25" i="87" s="1"/>
  <c r="M24" i="66"/>
  <c r="J24" i="87" s="1"/>
  <c r="M23" i="66"/>
  <c r="J23" i="87" s="1"/>
  <c r="M22" i="66"/>
  <c r="J22" i="87" s="1"/>
  <c r="M21" i="66"/>
  <c r="J21" i="87" s="1"/>
  <c r="M20" i="66"/>
  <c r="J20" i="87" s="1"/>
  <c r="M16" i="66"/>
  <c r="J16" i="87" s="1"/>
  <c r="M15" i="66"/>
  <c r="J15" i="87" s="1"/>
  <c r="M14" i="66"/>
  <c r="J14" i="87" s="1"/>
  <c r="M13" i="66"/>
  <c r="M40"/>
  <c r="J40" i="87" s="1"/>
  <c r="M39" i="66"/>
  <c r="J39" i="87" s="1"/>
  <c r="M38" i="66"/>
  <c r="J38" i="87" s="1"/>
  <c r="M37" i="66"/>
  <c r="J37" i="87" s="1"/>
  <c r="M36" i="66"/>
  <c r="J36" i="87" s="1"/>
  <c r="M35" i="66"/>
  <c r="J35" i="87" s="1"/>
  <c r="M34" i="66"/>
  <c r="J34" i="87" s="1"/>
  <c r="M33" i="66"/>
  <c r="J33" i="87" s="1"/>
  <c r="M32" i="66"/>
  <c r="J32" i="87" s="1"/>
  <c r="M31" i="66"/>
  <c r="J31" i="87" s="1"/>
  <c r="I19" i="73"/>
  <c r="I18"/>
  <c r="I17"/>
  <c r="I16"/>
  <c r="I15"/>
  <c r="I14"/>
  <c r="I13"/>
  <c r="I12"/>
  <c r="I21" i="59"/>
  <c r="I20"/>
  <c r="I19"/>
  <c r="I18"/>
  <c r="I17"/>
  <c r="I16"/>
  <c r="I15"/>
  <c r="I14"/>
  <c r="I13"/>
  <c r="I12"/>
  <c r="I21" i="74"/>
  <c r="I20"/>
  <c r="I19"/>
  <c r="I18"/>
  <c r="I17"/>
  <c r="I16"/>
  <c r="I15"/>
  <c r="I14"/>
  <c r="I13"/>
  <c r="I12"/>
  <c r="D16" i="31"/>
  <c r="D16" i="32"/>
  <c r="D16" i="33"/>
  <c r="D16" i="37"/>
  <c r="D16" i="38"/>
  <c r="D16" i="39"/>
  <c r="D16" i="40"/>
  <c r="D16" i="41"/>
  <c r="D16" i="42"/>
  <c r="D16" i="1"/>
  <c r="E10" i="31"/>
  <c r="E10" i="32"/>
  <c r="E10" i="33"/>
  <c r="E10" i="37"/>
  <c r="E10" i="38"/>
  <c r="E10" i="39"/>
  <c r="E10" i="40"/>
  <c r="E10" i="41"/>
  <c r="E10" i="42"/>
  <c r="E10" i="43"/>
  <c r="E10" i="44"/>
  <c r="E10" i="45"/>
  <c r="E10" i="46"/>
  <c r="E10" i="47"/>
  <c r="E10" i="48"/>
  <c r="E10" i="49"/>
  <c r="E10" i="50"/>
  <c r="E10" i="51"/>
  <c r="E10" i="52"/>
  <c r="E10" i="53"/>
  <c r="E10" i="54"/>
  <c r="E10" i="55"/>
  <c r="E10" i="56"/>
  <c r="E10" i="57"/>
  <c r="E10" i="34"/>
  <c r="E10" i="35"/>
  <c r="E10" i="36"/>
  <c r="E10" i="1"/>
  <c r="AA32" i="66" l="1"/>
  <c r="T32" i="87" s="1"/>
  <c r="U13" i="74"/>
  <c r="U15"/>
  <c r="AA34" i="66"/>
  <c r="T34" i="87" s="1"/>
  <c r="U17" i="74"/>
  <c r="AA36" i="66"/>
  <c r="T36" i="87" s="1"/>
  <c r="AA38" i="66"/>
  <c r="T38" i="87" s="1"/>
  <c r="U19" i="74"/>
  <c r="U21"/>
  <c r="AA40" i="66"/>
  <c r="T40" i="87" s="1"/>
  <c r="U12" i="74"/>
  <c r="AA31" i="66"/>
  <c r="U14" i="74"/>
  <c r="AA33" i="66"/>
  <c r="T33" i="87" s="1"/>
  <c r="U16" i="74"/>
  <c r="AA35" i="66"/>
  <c r="T35" i="87" s="1"/>
  <c r="U18" i="74"/>
  <c r="AA37" i="66"/>
  <c r="T37" i="87" s="1"/>
  <c r="U20" i="74"/>
  <c r="AA39" i="66"/>
  <c r="T39" i="87" s="1"/>
  <c r="J13"/>
  <c r="M43" i="66"/>
  <c r="J42" i="87"/>
  <c r="I23" i="59"/>
  <c r="I21" i="73"/>
  <c r="I23" i="74"/>
  <c r="B19" i="73"/>
  <c r="B18"/>
  <c r="B17"/>
  <c r="B16"/>
  <c r="B15"/>
  <c r="B14"/>
  <c r="B13"/>
  <c r="B12"/>
  <c r="B21" i="59"/>
  <c r="B20"/>
  <c r="B19"/>
  <c r="B18"/>
  <c r="B17"/>
  <c r="B16"/>
  <c r="B15"/>
  <c r="B14"/>
  <c r="B13"/>
  <c r="B12"/>
  <c r="B21" i="74"/>
  <c r="B20"/>
  <c r="B19"/>
  <c r="B18"/>
  <c r="B17"/>
  <c r="B16"/>
  <c r="B15"/>
  <c r="B14"/>
  <c r="B13"/>
  <c r="B12"/>
  <c r="T31" i="87" l="1"/>
  <c r="AA43" i="66"/>
  <c r="U23" i="74"/>
  <c r="U39" i="66"/>
  <c r="Q39"/>
  <c r="AC39" s="1"/>
  <c r="O39"/>
  <c r="G39"/>
  <c r="E39"/>
  <c r="C39"/>
  <c r="Z39" l="1"/>
  <c r="I39"/>
  <c r="S39"/>
  <c r="W39"/>
  <c r="K39"/>
  <c r="U19"/>
  <c r="P19" i="87" s="1"/>
  <c r="Q19" i="66"/>
  <c r="AC19" s="1"/>
  <c r="O19"/>
  <c r="L19" i="87" s="1"/>
  <c r="G19" i="66"/>
  <c r="H19" i="87" s="1"/>
  <c r="E19" i="66"/>
  <c r="D19" i="87" s="1"/>
  <c r="C19" i="66"/>
  <c r="B19" i="87" s="1"/>
  <c r="U18" i="66"/>
  <c r="P18" i="87" s="1"/>
  <c r="Q18" i="66"/>
  <c r="AC18" s="1"/>
  <c r="O18"/>
  <c r="L18" i="87" s="1"/>
  <c r="G18" i="66"/>
  <c r="E18"/>
  <c r="D18" i="87" s="1"/>
  <c r="C18" i="66"/>
  <c r="R17" i="87"/>
  <c r="U17" i="66"/>
  <c r="Q17"/>
  <c r="O17"/>
  <c r="G17"/>
  <c r="H17" i="87" s="1"/>
  <c r="E17" i="66"/>
  <c r="C17"/>
  <c r="B17" i="87" s="1"/>
  <c r="U30" i="66"/>
  <c r="P30" i="87" s="1"/>
  <c r="Q30" i="66"/>
  <c r="AC30" s="1"/>
  <c r="O30"/>
  <c r="L30" i="87" s="1"/>
  <c r="G30" i="66"/>
  <c r="E30"/>
  <c r="D30" i="87" s="1"/>
  <c r="C30" i="66"/>
  <c r="B30" i="87" s="1"/>
  <c r="R29"/>
  <c r="U29" i="66"/>
  <c r="Q29"/>
  <c r="O29"/>
  <c r="L29" i="87" s="1"/>
  <c r="G29" i="66"/>
  <c r="H29" i="87" s="1"/>
  <c r="E29" i="66"/>
  <c r="D29" i="87" s="1"/>
  <c r="C29" i="66"/>
  <c r="B29" i="87" s="1"/>
  <c r="R28"/>
  <c r="U28" i="66"/>
  <c r="P28" i="87" s="1"/>
  <c r="Q28" i="66"/>
  <c r="AC28" s="1"/>
  <c r="O28"/>
  <c r="L28" i="87" s="1"/>
  <c r="G28" i="66"/>
  <c r="E28"/>
  <c r="C28"/>
  <c r="B28" i="87" s="1"/>
  <c r="R27"/>
  <c r="U27" i="66"/>
  <c r="Q27"/>
  <c r="O27"/>
  <c r="L27" i="87" s="1"/>
  <c r="G27" i="66"/>
  <c r="E27"/>
  <c r="C27"/>
  <c r="B27" i="87" s="1"/>
  <c r="R26"/>
  <c r="U26" i="66"/>
  <c r="P26" i="87" s="1"/>
  <c r="Q26" i="66"/>
  <c r="O26"/>
  <c r="L26" i="87" s="1"/>
  <c r="G26" i="66"/>
  <c r="H26" i="87" s="1"/>
  <c r="E26" i="66"/>
  <c r="D26" i="87" s="1"/>
  <c r="C26" i="66"/>
  <c r="B26" i="87" s="1"/>
  <c r="U25" i="66"/>
  <c r="P25" i="87" s="1"/>
  <c r="Q25" i="66"/>
  <c r="AC25" s="1"/>
  <c r="O25"/>
  <c r="L25" i="87" s="1"/>
  <c r="G25" i="66"/>
  <c r="H25" i="87" s="1"/>
  <c r="E25" i="66"/>
  <c r="D25" i="87" s="1"/>
  <c r="C25" i="66"/>
  <c r="B25" i="87" s="1"/>
  <c r="U24" i="66"/>
  <c r="P24" i="87" s="1"/>
  <c r="Q24" i="66"/>
  <c r="O24"/>
  <c r="L24" i="87" s="1"/>
  <c r="G24" i="66"/>
  <c r="H24" i="87" s="1"/>
  <c r="E24" i="66"/>
  <c r="C24"/>
  <c r="B24" i="87" s="1"/>
  <c r="U23" i="66"/>
  <c r="P23" i="87" s="1"/>
  <c r="Q23" i="66"/>
  <c r="O23"/>
  <c r="L23" i="87" s="1"/>
  <c r="G23" i="66"/>
  <c r="H23" i="87" s="1"/>
  <c r="E23" i="66"/>
  <c r="D23" i="87" s="1"/>
  <c r="C23" i="66"/>
  <c r="B23" i="87" s="1"/>
  <c r="R22"/>
  <c r="U22" i="66"/>
  <c r="P22" i="87" s="1"/>
  <c r="Q22" i="66"/>
  <c r="AC22" s="1"/>
  <c r="O22"/>
  <c r="L22" i="87" s="1"/>
  <c r="G22" i="66"/>
  <c r="H22" i="87" s="1"/>
  <c r="E22" i="66"/>
  <c r="D22" i="87" s="1"/>
  <c r="C22" i="66"/>
  <c r="B22" i="87" s="1"/>
  <c r="U21" i="66"/>
  <c r="Q21"/>
  <c r="O21"/>
  <c r="L21" i="87" s="1"/>
  <c r="G21" i="66"/>
  <c r="E21"/>
  <c r="D21" i="87" s="1"/>
  <c r="C21" i="66"/>
  <c r="B21" i="87" s="1"/>
  <c r="R20"/>
  <c r="U20" i="66"/>
  <c r="P20" i="87" s="1"/>
  <c r="Q20" i="66"/>
  <c r="O20"/>
  <c r="L20" i="87" s="1"/>
  <c r="G20" i="66"/>
  <c r="E20"/>
  <c r="D20" i="87" s="1"/>
  <c r="C20" i="66"/>
  <c r="B20" i="87" s="1"/>
  <c r="U16" i="66"/>
  <c r="P16" i="87" s="1"/>
  <c r="Q16" i="66"/>
  <c r="O16"/>
  <c r="L16" i="87" s="1"/>
  <c r="G16" i="66"/>
  <c r="H16" i="87" s="1"/>
  <c r="E16" i="66"/>
  <c r="D16" i="87" s="1"/>
  <c r="C16" i="66"/>
  <c r="B16" i="87" s="1"/>
  <c r="R15"/>
  <c r="U15" i="66"/>
  <c r="P15" i="87" s="1"/>
  <c r="Q15" i="66"/>
  <c r="O15"/>
  <c r="L15" i="87" s="1"/>
  <c r="G15" i="66"/>
  <c r="E15"/>
  <c r="C15"/>
  <c r="B15" i="87" s="1"/>
  <c r="U14" i="66"/>
  <c r="Q14"/>
  <c r="O14"/>
  <c r="L14" i="87" s="1"/>
  <c r="G14" i="66"/>
  <c r="H14" i="87" s="1"/>
  <c r="E14" i="66"/>
  <c r="D14" i="87" s="1"/>
  <c r="C14" i="66"/>
  <c r="B14" i="87" s="1"/>
  <c r="U40" i="66"/>
  <c r="Q40"/>
  <c r="AC40" s="1"/>
  <c r="O40"/>
  <c r="G40"/>
  <c r="E40"/>
  <c r="C40"/>
  <c r="U38"/>
  <c r="Q38"/>
  <c r="AC38" s="1"/>
  <c r="O38"/>
  <c r="G38"/>
  <c r="E38"/>
  <c r="C38"/>
  <c r="U37"/>
  <c r="Q37"/>
  <c r="AC37" s="1"/>
  <c r="O37"/>
  <c r="G37"/>
  <c r="E37"/>
  <c r="C37"/>
  <c r="U36"/>
  <c r="Q36"/>
  <c r="AC36" s="1"/>
  <c r="O36"/>
  <c r="G36"/>
  <c r="E36"/>
  <c r="C36"/>
  <c r="U35"/>
  <c r="Q35"/>
  <c r="AC35" s="1"/>
  <c r="O35"/>
  <c r="G35"/>
  <c r="E35"/>
  <c r="C35"/>
  <c r="U34"/>
  <c r="Q34"/>
  <c r="AC34" s="1"/>
  <c r="O34"/>
  <c r="G34"/>
  <c r="E34"/>
  <c r="C34"/>
  <c r="U33"/>
  <c r="Q33"/>
  <c r="AC33" s="1"/>
  <c r="O33"/>
  <c r="G33"/>
  <c r="E33"/>
  <c r="C33"/>
  <c r="U32"/>
  <c r="Q32"/>
  <c r="AC32" s="1"/>
  <c r="O32"/>
  <c r="G32"/>
  <c r="E32"/>
  <c r="C32"/>
  <c r="U31"/>
  <c r="Q31"/>
  <c r="AC31" s="1"/>
  <c r="O31"/>
  <c r="G31"/>
  <c r="E31"/>
  <c r="C31"/>
  <c r="U13"/>
  <c r="Q13"/>
  <c r="AC13" s="1"/>
  <c r="O13"/>
  <c r="G13"/>
  <c r="E13"/>
  <c r="C13"/>
  <c r="H30" i="87"/>
  <c r="R30"/>
  <c r="D17"/>
  <c r="L17"/>
  <c r="P17"/>
  <c r="B18"/>
  <c r="H18"/>
  <c r="N18"/>
  <c r="R18"/>
  <c r="R14"/>
  <c r="H21"/>
  <c r="R21"/>
  <c r="R23"/>
  <c r="D24"/>
  <c r="R24"/>
  <c r="R25"/>
  <c r="N25" l="1"/>
  <c r="N30"/>
  <c r="K30" i="66"/>
  <c r="AD12"/>
  <c r="AG11"/>
  <c r="AD11"/>
  <c r="E43"/>
  <c r="AG12" s="1"/>
  <c r="N14" i="87"/>
  <c r="AC14" i="66"/>
  <c r="N16" i="87"/>
  <c r="AC16" i="66"/>
  <c r="N21" i="87"/>
  <c r="AC21" i="66"/>
  <c r="N23" i="87"/>
  <c r="AC23" i="66"/>
  <c r="N26" i="87"/>
  <c r="AC26" i="66"/>
  <c r="C43"/>
  <c r="S5" s="1"/>
  <c r="N15" i="87"/>
  <c r="AC15" i="66"/>
  <c r="N20" i="87"/>
  <c r="AC20" i="66"/>
  <c r="N24" i="87"/>
  <c r="AC24" i="66"/>
  <c r="N27" i="87"/>
  <c r="AC27" i="66"/>
  <c r="N29" i="87"/>
  <c r="AC29" i="66"/>
  <c r="N17" i="87"/>
  <c r="AC17" i="66"/>
  <c r="H13" i="87"/>
  <c r="G43" i="66"/>
  <c r="Q3"/>
  <c r="Q5"/>
  <c r="X5" s="1"/>
  <c r="N13" i="87"/>
  <c r="Q43" i="66"/>
  <c r="AA44" s="1"/>
  <c r="R13" i="87"/>
  <c r="X43" i="66"/>
  <c r="L13" i="87"/>
  <c r="O43" i="66"/>
  <c r="P13" i="87"/>
  <c r="U43" i="66"/>
  <c r="K40"/>
  <c r="K27"/>
  <c r="S19"/>
  <c r="Z19"/>
  <c r="R19" i="87"/>
  <c r="N19"/>
  <c r="H27"/>
  <c r="Z22" i="66"/>
  <c r="K35"/>
  <c r="K28"/>
  <c r="S18"/>
  <c r="H28" i="87"/>
  <c r="K14" i="66"/>
  <c r="S26"/>
  <c r="S27"/>
  <c r="K29"/>
  <c r="S17"/>
  <c r="K19"/>
  <c r="W19"/>
  <c r="S23"/>
  <c r="W14"/>
  <c r="W21"/>
  <c r="W23"/>
  <c r="W25"/>
  <c r="I27"/>
  <c r="F27" i="87" s="1"/>
  <c r="W27" i="66"/>
  <c r="S28"/>
  <c r="W29"/>
  <c r="S30"/>
  <c r="I17"/>
  <c r="F17" i="87" s="1"/>
  <c r="K18" i="66"/>
  <c r="I19"/>
  <c r="F19" i="87" s="1"/>
  <c r="Z30" i="66"/>
  <c r="Z18"/>
  <c r="N28" i="87"/>
  <c r="P27"/>
  <c r="D27"/>
  <c r="S33" i="66"/>
  <c r="K37"/>
  <c r="W15"/>
  <c r="Z27"/>
  <c r="I28"/>
  <c r="F28" i="87" s="1"/>
  <c r="Z29" i="66"/>
  <c r="W30"/>
  <c r="I18"/>
  <c r="F18" i="87" s="1"/>
  <c r="W18" i="66"/>
  <c r="P14" i="87"/>
  <c r="W32" i="66"/>
  <c r="S36"/>
  <c r="W20"/>
  <c r="S15"/>
  <c r="W16"/>
  <c r="K22"/>
  <c r="K16"/>
  <c r="S21"/>
  <c r="S25"/>
  <c r="N22" i="87"/>
  <c r="P21"/>
  <c r="Z35" i="66"/>
  <c r="S20"/>
  <c r="Z16"/>
  <c r="R16" i="87"/>
  <c r="Z33" i="66"/>
  <c r="W33"/>
  <c r="K38"/>
  <c r="K15"/>
  <c r="K20"/>
  <c r="K21"/>
  <c r="Z21"/>
  <c r="S22"/>
  <c r="K23"/>
  <c r="K24"/>
  <c r="Z24"/>
  <c r="Z25"/>
  <c r="I26"/>
  <c r="W28"/>
  <c r="Z28"/>
  <c r="K26"/>
  <c r="K17"/>
  <c r="W17"/>
  <c r="Z17"/>
  <c r="W37"/>
  <c r="K36"/>
  <c r="W36"/>
  <c r="S35"/>
  <c r="W35"/>
  <c r="S34"/>
  <c r="K34"/>
  <c r="S32"/>
  <c r="I30"/>
  <c r="F30" i="87" s="1"/>
  <c r="D28"/>
  <c r="W26" i="66"/>
  <c r="Z26"/>
  <c r="I23"/>
  <c r="F23" i="87" s="1"/>
  <c r="Z23" i="66"/>
  <c r="I21"/>
  <c r="F21" i="87" s="1"/>
  <c r="H20"/>
  <c r="I20" i="66"/>
  <c r="F20" i="87" s="1"/>
  <c r="Z20" i="66"/>
  <c r="H15" i="87"/>
  <c r="I15" i="66"/>
  <c r="F15" i="87" s="1"/>
  <c r="Z15" i="66"/>
  <c r="I14"/>
  <c r="F14" i="87" s="1"/>
  <c r="Z14" i="66"/>
  <c r="K32"/>
  <c r="K33"/>
  <c r="W34"/>
  <c r="S37"/>
  <c r="S38"/>
  <c r="W38"/>
  <c r="W40"/>
  <c r="Z32"/>
  <c r="Z38"/>
  <c r="S40"/>
  <c r="Z34"/>
  <c r="Z36"/>
  <c r="Z37"/>
  <c r="Z40"/>
  <c r="S14"/>
  <c r="S16"/>
  <c r="W22"/>
  <c r="S24"/>
  <c r="W24"/>
  <c r="K25"/>
  <c r="I29"/>
  <c r="F29" i="87" s="1"/>
  <c r="S29" i="66"/>
  <c r="I40"/>
  <c r="I25"/>
  <c r="F25" i="87" s="1"/>
  <c r="P29"/>
  <c r="I37" i="66"/>
  <c r="I38"/>
  <c r="I22"/>
  <c r="F22" i="87" s="1"/>
  <c r="I33" i="66"/>
  <c r="I34"/>
  <c r="I16"/>
  <c r="F16" i="87" s="1"/>
  <c r="I35" i="66"/>
  <c r="I32"/>
  <c r="D15" i="87"/>
  <c r="I24" i="66"/>
  <c r="F24" i="87" s="1"/>
  <c r="I36" i="66"/>
  <c r="B13" i="87"/>
  <c r="D13"/>
  <c r="K43" i="66" l="1"/>
  <c r="AC43"/>
  <c r="X44"/>
  <c r="U44"/>
  <c r="I13"/>
  <c r="K13"/>
  <c r="S13"/>
  <c r="W13"/>
  <c r="Z13"/>
  <c r="F13" i="87" l="1"/>
  <c r="F26"/>
  <c r="D16" i="59"/>
  <c r="F16"/>
  <c r="K16"/>
  <c r="M16"/>
  <c r="T16" s="1"/>
  <c r="O16"/>
  <c r="U16"/>
  <c r="D17"/>
  <c r="F17"/>
  <c r="K17"/>
  <c r="M17"/>
  <c r="T17" s="1"/>
  <c r="O17"/>
  <c r="U17"/>
  <c r="W17" s="1"/>
  <c r="D18"/>
  <c r="F18"/>
  <c r="H18" s="1"/>
  <c r="K18"/>
  <c r="M18"/>
  <c r="T18" s="1"/>
  <c r="O18"/>
  <c r="U18"/>
  <c r="D19"/>
  <c r="F19"/>
  <c r="K19"/>
  <c r="M19"/>
  <c r="T19" s="1"/>
  <c r="O19"/>
  <c r="U19"/>
  <c r="D20"/>
  <c r="F20"/>
  <c r="K20"/>
  <c r="M20"/>
  <c r="T20" s="1"/>
  <c r="O20"/>
  <c r="U20"/>
  <c r="D21"/>
  <c r="F21"/>
  <c r="K21"/>
  <c r="M21"/>
  <c r="T21" s="1"/>
  <c r="O21"/>
  <c r="U21"/>
  <c r="D17" i="73"/>
  <c r="F17"/>
  <c r="K17"/>
  <c r="M17"/>
  <c r="T17" s="1"/>
  <c r="O17"/>
  <c r="U17"/>
  <c r="D18"/>
  <c r="F18"/>
  <c r="K18"/>
  <c r="M18"/>
  <c r="T18" s="1"/>
  <c r="O18"/>
  <c r="U18"/>
  <c r="D19"/>
  <c r="F19"/>
  <c r="K19"/>
  <c r="M19"/>
  <c r="T19" s="1"/>
  <c r="O19"/>
  <c r="U19"/>
  <c r="H19" i="59" l="1"/>
  <c r="Q21"/>
  <c r="Q20"/>
  <c r="Q19"/>
  <c r="W19" i="73"/>
  <c r="Q19"/>
  <c r="H18"/>
  <c r="W17"/>
  <c r="Q17"/>
  <c r="Q18" i="59"/>
  <c r="Q17"/>
  <c r="Q16"/>
  <c r="W19"/>
  <c r="H17"/>
  <c r="H19" i="73"/>
  <c r="W18"/>
  <c r="Q18"/>
  <c r="H17"/>
  <c r="W21" i="59"/>
  <c r="H20"/>
  <c r="H16"/>
  <c r="H21"/>
  <c r="W20"/>
  <c r="W18"/>
  <c r="W16"/>
  <c r="M21" i="74"/>
  <c r="W21" s="1"/>
  <c r="M20"/>
  <c r="W20" s="1"/>
  <c r="M19"/>
  <c r="W19" s="1"/>
  <c r="K21"/>
  <c r="K20"/>
  <c r="K19"/>
  <c r="K18"/>
  <c r="F21"/>
  <c r="F20"/>
  <c r="F19"/>
  <c r="F18"/>
  <c r="D21"/>
  <c r="D20"/>
  <c r="D19"/>
  <c r="D18"/>
  <c r="O21"/>
  <c r="O20"/>
  <c r="O19"/>
  <c r="O18"/>
  <c r="M18" l="1"/>
  <c r="W18" s="1"/>
  <c r="T21"/>
  <c r="Q21"/>
  <c r="H21"/>
  <c r="Q20"/>
  <c r="T20"/>
  <c r="H20"/>
  <c r="T19"/>
  <c r="Q19"/>
  <c r="H19"/>
  <c r="H18"/>
  <c r="T18" l="1"/>
  <c r="Q18"/>
  <c r="U16" i="73"/>
  <c r="U15"/>
  <c r="U14"/>
  <c r="U13"/>
  <c r="U12"/>
  <c r="U15" i="59"/>
  <c r="U14"/>
  <c r="U13"/>
  <c r="U12"/>
  <c r="E15" i="32"/>
  <c r="E15" i="33"/>
  <c r="E15" i="34"/>
  <c r="E15" i="35"/>
  <c r="E15" i="36"/>
  <c r="E15" i="37"/>
  <c r="E15" i="38"/>
  <c r="E15" i="39"/>
  <c r="E15" i="40"/>
  <c r="E15" i="41"/>
  <c r="E15" i="42"/>
  <c r="E15" i="43"/>
  <c r="E15" i="44"/>
  <c r="E15" i="45"/>
  <c r="E15" i="46"/>
  <c r="E15" i="47"/>
  <c r="E15" i="31"/>
  <c r="E15" i="1"/>
  <c r="U21" i="73" l="1"/>
  <c r="U23" i="59"/>
  <c r="N40" i="87"/>
  <c r="B40"/>
  <c r="B35"/>
  <c r="R35"/>
  <c r="P40"/>
  <c r="N31"/>
  <c r="N32"/>
  <c r="N37"/>
  <c r="N39"/>
  <c r="P31"/>
  <c r="P33"/>
  <c r="P36"/>
  <c r="P37"/>
  <c r="P38"/>
  <c r="P39"/>
  <c r="R31"/>
  <c r="R32"/>
  <c r="R34"/>
  <c r="R37"/>
  <c r="H35"/>
  <c r="H31"/>
  <c r="H37"/>
  <c r="L31"/>
  <c r="L37"/>
  <c r="B31"/>
  <c r="B32"/>
  <c r="B34"/>
  <c r="B36"/>
  <c r="B37"/>
  <c r="W31" i="66"/>
  <c r="D40" i="87"/>
  <c r="D39"/>
  <c r="D38"/>
  <c r="D37"/>
  <c r="D36"/>
  <c r="D35"/>
  <c r="D34"/>
  <c r="D33"/>
  <c r="D32"/>
  <c r="D12" i="74"/>
  <c r="D13"/>
  <c r="D16"/>
  <c r="D14"/>
  <c r="D15"/>
  <c r="D17"/>
  <c r="O17"/>
  <c r="O15"/>
  <c r="O12"/>
  <c r="O14"/>
  <c r="O16"/>
  <c r="O13"/>
  <c r="M17"/>
  <c r="W17" s="1"/>
  <c r="M15"/>
  <c r="W15" s="1"/>
  <c r="M12"/>
  <c r="W12" s="1"/>
  <c r="M14"/>
  <c r="W14" s="1"/>
  <c r="M16"/>
  <c r="W16" s="1"/>
  <c r="M13"/>
  <c r="W13" s="1"/>
  <c r="K17"/>
  <c r="K15"/>
  <c r="K12"/>
  <c r="K14"/>
  <c r="K16"/>
  <c r="K13"/>
  <c r="D12" i="73"/>
  <c r="D13"/>
  <c r="D14"/>
  <c r="D15"/>
  <c r="D16"/>
  <c r="O16"/>
  <c r="O15"/>
  <c r="O14"/>
  <c r="O13"/>
  <c r="O12"/>
  <c r="M16"/>
  <c r="T16" s="1"/>
  <c r="M15"/>
  <c r="M14"/>
  <c r="M13"/>
  <c r="T13" s="1"/>
  <c r="M12"/>
  <c r="K16"/>
  <c r="K15"/>
  <c r="K14"/>
  <c r="K13"/>
  <c r="K12"/>
  <c r="D15" i="59"/>
  <c r="D12"/>
  <c r="D13"/>
  <c r="D14"/>
  <c r="O12"/>
  <c r="O15"/>
  <c r="O13"/>
  <c r="O14"/>
  <c r="M12"/>
  <c r="M15"/>
  <c r="T15" s="1"/>
  <c r="M13"/>
  <c r="T13" s="1"/>
  <c r="M14"/>
  <c r="K12"/>
  <c r="K13"/>
  <c r="K15"/>
  <c r="K14"/>
  <c r="E12" i="1"/>
  <c r="E13"/>
  <c r="E9"/>
  <c r="E11"/>
  <c r="D17"/>
  <c r="E12" i="31"/>
  <c r="E13"/>
  <c r="E9"/>
  <c r="E11"/>
  <c r="D17"/>
  <c r="E12" i="32"/>
  <c r="E13"/>
  <c r="E9"/>
  <c r="E11"/>
  <c r="D17"/>
  <c r="E12" i="33"/>
  <c r="E13"/>
  <c r="E9"/>
  <c r="E11"/>
  <c r="D17"/>
  <c r="E12" i="37"/>
  <c r="E13"/>
  <c r="E9"/>
  <c r="E11"/>
  <c r="D17"/>
  <c r="E12" i="38"/>
  <c r="E13"/>
  <c r="E9"/>
  <c r="E11"/>
  <c r="D17"/>
  <c r="E12" i="39"/>
  <c r="E13"/>
  <c r="E9"/>
  <c r="E11"/>
  <c r="D17"/>
  <c r="E12" i="40"/>
  <c r="E13"/>
  <c r="E9"/>
  <c r="E11"/>
  <c r="D17"/>
  <c r="E12" i="41"/>
  <c r="E13"/>
  <c r="E9"/>
  <c r="E11"/>
  <c r="D17"/>
  <c r="E12" i="42"/>
  <c r="E13"/>
  <c r="E9"/>
  <c r="E11"/>
  <c r="D17"/>
  <c r="E12" i="43"/>
  <c r="E13"/>
  <c r="E9"/>
  <c r="D16"/>
  <c r="E11"/>
  <c r="D17"/>
  <c r="E12" i="44"/>
  <c r="E13"/>
  <c r="E9"/>
  <c r="D16"/>
  <c r="E11"/>
  <c r="D17"/>
  <c r="E12" i="45"/>
  <c r="E13"/>
  <c r="E9"/>
  <c r="D16"/>
  <c r="E11"/>
  <c r="D17"/>
  <c r="F13" i="59"/>
  <c r="F14"/>
  <c r="F15"/>
  <c r="H15" s="1"/>
  <c r="F12"/>
  <c r="E12" i="46"/>
  <c r="E13"/>
  <c r="E9"/>
  <c r="D16"/>
  <c r="E11"/>
  <c r="D17"/>
  <c r="E12" i="47"/>
  <c r="E13"/>
  <c r="E9"/>
  <c r="D16"/>
  <c r="E11"/>
  <c r="D17"/>
  <c r="E12" i="48"/>
  <c r="E15"/>
  <c r="E13"/>
  <c r="E9"/>
  <c r="D16"/>
  <c r="E11"/>
  <c r="D17"/>
  <c r="E12" i="49"/>
  <c r="E15"/>
  <c r="E13"/>
  <c r="E9"/>
  <c r="D16"/>
  <c r="E11"/>
  <c r="D17"/>
  <c r="E12" i="50"/>
  <c r="E15"/>
  <c r="E13"/>
  <c r="E9"/>
  <c r="D16"/>
  <c r="E11"/>
  <c r="D17"/>
  <c r="E12" i="51"/>
  <c r="E15"/>
  <c r="E13"/>
  <c r="E9"/>
  <c r="D16"/>
  <c r="E11"/>
  <c r="D17"/>
  <c r="D16" i="52"/>
  <c r="D17"/>
  <c r="E12"/>
  <c r="E15"/>
  <c r="E13"/>
  <c r="E9"/>
  <c r="E11"/>
  <c r="D16" i="53"/>
  <c r="E12"/>
  <c r="E15"/>
  <c r="E13"/>
  <c r="E9"/>
  <c r="E11"/>
  <c r="D17"/>
  <c r="E12" i="54"/>
  <c r="E15"/>
  <c r="E13"/>
  <c r="E9"/>
  <c r="D16"/>
  <c r="E11"/>
  <c r="D17"/>
  <c r="E12" i="55"/>
  <c r="E15"/>
  <c r="E13"/>
  <c r="E9"/>
  <c r="D16"/>
  <c r="E11"/>
  <c r="D17"/>
  <c r="E12" i="56"/>
  <c r="E15"/>
  <c r="E13"/>
  <c r="E9"/>
  <c r="D16"/>
  <c r="E11"/>
  <c r="D17"/>
  <c r="E12" i="57"/>
  <c r="E15"/>
  <c r="E13"/>
  <c r="E9"/>
  <c r="D16"/>
  <c r="E11"/>
  <c r="D17"/>
  <c r="E12" i="34"/>
  <c r="E13"/>
  <c r="E9"/>
  <c r="D16"/>
  <c r="E11"/>
  <c r="D17"/>
  <c r="E12" i="35"/>
  <c r="E13"/>
  <c r="E9"/>
  <c r="D16"/>
  <c r="E11"/>
  <c r="D17"/>
  <c r="E12" i="36"/>
  <c r="E13"/>
  <c r="E9"/>
  <c r="D16"/>
  <c r="E11"/>
  <c r="D17"/>
  <c r="F16" i="73"/>
  <c r="F13"/>
  <c r="H13" s="1"/>
  <c r="F14"/>
  <c r="F15"/>
  <c r="H15" s="1"/>
  <c r="F12"/>
  <c r="S31" i="66"/>
  <c r="K31"/>
  <c r="T15" i="74"/>
  <c r="F17"/>
  <c r="F13"/>
  <c r="H13" s="1"/>
  <c r="F14"/>
  <c r="F15"/>
  <c r="H15" s="1"/>
  <c r="F16"/>
  <c r="F12"/>
  <c r="Q15"/>
  <c r="H13" i="59" l="1"/>
  <c r="W12" i="73"/>
  <c r="T12"/>
  <c r="W14"/>
  <c r="T14"/>
  <c r="W15"/>
  <c r="T15"/>
  <c r="W16"/>
  <c r="W14" i="59"/>
  <c r="T14"/>
  <c r="W12"/>
  <c r="T12"/>
  <c r="Q13"/>
  <c r="M23" i="74"/>
  <c r="W23" s="1"/>
  <c r="Q13" i="73"/>
  <c r="W13"/>
  <c r="H14" i="59"/>
  <c r="Q14" i="74"/>
  <c r="H14"/>
  <c r="H17"/>
  <c r="Q13"/>
  <c r="T13"/>
  <c r="T14"/>
  <c r="Q16"/>
  <c r="H16"/>
  <c r="Q15" i="73"/>
  <c r="O21"/>
  <c r="K21"/>
  <c r="F21"/>
  <c r="I24" s="1"/>
  <c r="M21"/>
  <c r="T21" s="1"/>
  <c r="Q16"/>
  <c r="Q14"/>
  <c r="H14"/>
  <c r="D21"/>
  <c r="R25" s="1"/>
  <c r="Q12"/>
  <c r="O23" i="59"/>
  <c r="M23"/>
  <c r="T23" s="1"/>
  <c r="K23"/>
  <c r="D23"/>
  <c r="H12"/>
  <c r="F23"/>
  <c r="R40" i="87"/>
  <c r="L40"/>
  <c r="H40"/>
  <c r="R39"/>
  <c r="L39"/>
  <c r="H39"/>
  <c r="B39"/>
  <c r="R38"/>
  <c r="N38"/>
  <c r="L38"/>
  <c r="H38"/>
  <c r="B38"/>
  <c r="R36"/>
  <c r="N36"/>
  <c r="L36"/>
  <c r="H36"/>
  <c r="P35"/>
  <c r="N35"/>
  <c r="L35"/>
  <c r="P34"/>
  <c r="N34"/>
  <c r="L34"/>
  <c r="H34"/>
  <c r="R33"/>
  <c r="N33"/>
  <c r="L33"/>
  <c r="H33"/>
  <c r="B33"/>
  <c r="R23" i="74"/>
  <c r="P32" i="87"/>
  <c r="O23" i="74"/>
  <c r="L32" i="87"/>
  <c r="K23" i="74"/>
  <c r="H32" i="87"/>
  <c r="D23" i="74"/>
  <c r="H12"/>
  <c r="F23"/>
  <c r="D31" i="87"/>
  <c r="D42" s="1"/>
  <c r="I31" i="66"/>
  <c r="I43" s="1"/>
  <c r="Z31"/>
  <c r="T42" i="87" s="1"/>
  <c r="W15" i="59"/>
  <c r="Q15"/>
  <c r="H12" i="73"/>
  <c r="H16"/>
  <c r="Q14" i="59"/>
  <c r="Q12" i="74"/>
  <c r="Q17"/>
  <c r="T12"/>
  <c r="T17"/>
  <c r="F32" i="87"/>
  <c r="F34"/>
  <c r="F36"/>
  <c r="F38"/>
  <c r="F40"/>
  <c r="F33"/>
  <c r="F35"/>
  <c r="F37"/>
  <c r="F39"/>
  <c r="T16" i="74"/>
  <c r="W13" i="59"/>
  <c r="Q12"/>
  <c r="I27" i="74" l="1"/>
  <c r="U27"/>
  <c r="I27" i="59"/>
  <c r="R27"/>
  <c r="L42" i="87"/>
  <c r="B42"/>
  <c r="N42"/>
  <c r="R42"/>
  <c r="P42"/>
  <c r="H42"/>
  <c r="F31"/>
  <c r="F42" s="1"/>
  <c r="U27" i="59"/>
  <c r="K26"/>
  <c r="K27" i="74"/>
  <c r="R27"/>
  <c r="O25" i="73"/>
  <c r="K26" i="74"/>
  <c r="W23" i="59"/>
  <c r="Q23"/>
  <c r="M26"/>
  <c r="H23" i="74"/>
  <c r="I26"/>
  <c r="H21" i="73"/>
  <c r="I25"/>
  <c r="M44" i="66"/>
  <c r="H23" i="59"/>
  <c r="I26"/>
  <c r="AJ12" i="66"/>
  <c r="O27" i="74"/>
  <c r="Q23"/>
  <c r="M27"/>
  <c r="T23"/>
  <c r="M25" i="73"/>
  <c r="K25"/>
  <c r="M26" i="74"/>
  <c r="K24" i="73"/>
  <c r="Q21"/>
  <c r="M24"/>
  <c r="W21"/>
  <c r="U25"/>
  <c r="M27" i="59"/>
  <c r="O27"/>
  <c r="K27"/>
  <c r="Q44" i="66" l="1"/>
  <c r="W43"/>
  <c r="Z43"/>
  <c r="O44"/>
</calcChain>
</file>

<file path=xl/sharedStrings.xml><?xml version="1.0" encoding="utf-8"?>
<sst xmlns="http://schemas.openxmlformats.org/spreadsheetml/2006/main" count="676" uniqueCount="144">
  <si>
    <t>A1</t>
  </si>
  <si>
    <t>INSCRITS</t>
  </si>
  <si>
    <t>%</t>
  </si>
  <si>
    <t>Emargements</t>
  </si>
  <si>
    <t>Nuls</t>
  </si>
  <si>
    <t>Exprimés</t>
  </si>
  <si>
    <t>TOTAL  :</t>
  </si>
  <si>
    <t>A2</t>
  </si>
  <si>
    <t>B1</t>
  </si>
  <si>
    <t>B2</t>
  </si>
  <si>
    <t>M1</t>
  </si>
  <si>
    <t>N1</t>
  </si>
  <si>
    <t>N2</t>
  </si>
  <si>
    <t>C1</t>
  </si>
  <si>
    <t>C2</t>
  </si>
  <si>
    <t>C3</t>
  </si>
  <si>
    <t>D1</t>
  </si>
  <si>
    <t>D2</t>
  </si>
  <si>
    <t>D3</t>
  </si>
  <si>
    <t>E1</t>
  </si>
  <si>
    <t>E2</t>
  </si>
  <si>
    <t>E3</t>
  </si>
  <si>
    <t>F1</t>
  </si>
  <si>
    <t>F2</t>
  </si>
  <si>
    <t>G1</t>
  </si>
  <si>
    <t>G2</t>
  </si>
  <si>
    <t>H1</t>
  </si>
  <si>
    <t>J1</t>
  </si>
  <si>
    <t>J2</t>
  </si>
  <si>
    <t>J3</t>
  </si>
  <si>
    <t>K1</t>
  </si>
  <si>
    <t>K2</t>
  </si>
  <si>
    <t>L1</t>
  </si>
  <si>
    <t>L2</t>
  </si>
  <si>
    <t>BUREAUX</t>
  </si>
  <si>
    <t>Inscrits</t>
  </si>
  <si>
    <t>TOTAUX</t>
  </si>
  <si>
    <t>Votants</t>
  </si>
  <si>
    <t>Participation</t>
  </si>
  <si>
    <t>%  /</t>
  </si>
  <si>
    <t>Particip.</t>
  </si>
  <si>
    <t>%  par rapport aux INSCRITS</t>
  </si>
  <si>
    <t>Votants (participation)</t>
  </si>
  <si>
    <t>%     /    Inscrits</t>
  </si>
  <si>
    <t>Bureaux sur</t>
  </si>
  <si>
    <t>Inscrits sur</t>
  </si>
  <si>
    <t>(1)</t>
  </si>
  <si>
    <t>(2)</t>
  </si>
  <si>
    <t>(3)</t>
  </si>
  <si>
    <t>(1) Votants / Inscrits</t>
  </si>
  <si>
    <t>(2) Nuls / Votants</t>
  </si>
  <si>
    <t>(3) Exprimés / Inscrits</t>
  </si>
  <si>
    <t>(4) Score / Exprimés</t>
  </si>
  <si>
    <t>%  par rapport aux VOTANTS</t>
  </si>
  <si>
    <t>R E C E N S E M E N T   par   B U R E A U</t>
  </si>
  <si>
    <t>Émargements</t>
  </si>
  <si>
    <t>Abstentions</t>
  </si>
  <si>
    <t>Total Canton BELFORT 1</t>
  </si>
  <si>
    <t>Total Canton BELFORT 2</t>
  </si>
  <si>
    <t>Total Canton BELFORT 3</t>
  </si>
  <si>
    <t>RÉSULTATS</t>
  </si>
  <si>
    <t>soit :</t>
  </si>
  <si>
    <t>CANTON N°2 - BELFORT 1</t>
  </si>
  <si>
    <t>CANTON N°4 - BELFORT 3</t>
  </si>
  <si>
    <t>CANTON N°3 - BELFORT 2</t>
  </si>
  <si>
    <t>soit</t>
  </si>
  <si>
    <t>:</t>
  </si>
  <si>
    <t>G1 - 0019  Hubert Metzger</t>
  </si>
  <si>
    <t>G2 - 0020  Hubert Metzger</t>
  </si>
  <si>
    <t>H1 - 0021  Léonard de Vinci</t>
  </si>
  <si>
    <t>J1 - 0022  René Rücklin</t>
  </si>
  <si>
    <t>J2 - 0023  René Rücklin</t>
  </si>
  <si>
    <t>J3 - 0024  René Rücklin</t>
  </si>
  <si>
    <t>K1 - 0025  Louis Pergaud</t>
  </si>
  <si>
    <t>K2 - 0026  Louis Pergaud</t>
  </si>
  <si>
    <t>L1 - 0027  Les Barres</t>
  </si>
  <si>
    <t>L2 - 0028  Les Barres</t>
  </si>
  <si>
    <t xml:space="preserve">A1 - 0001  Hôtel de Ville  </t>
  </si>
  <si>
    <t>B1 - 0003  Victor Hugo</t>
  </si>
  <si>
    <t>B2 - 0004  Victor Hugo</t>
  </si>
  <si>
    <t>C1 - 0008  Victor Schoelcher</t>
  </si>
  <si>
    <t>C2 - 0009  Maison du Peuple</t>
  </si>
  <si>
    <t>C3 - 0010  Maison du Peuple</t>
  </si>
  <si>
    <t>D1 - 0011  Châteaudun</t>
  </si>
  <si>
    <t>D2 - 0012  Châteaudun</t>
  </si>
  <si>
    <t>D3 - 0013  Châteaudun</t>
  </si>
  <si>
    <t>E1 - 0014  Raymond Aubert</t>
  </si>
  <si>
    <t>E2 - 0015  Raymond Aubert</t>
  </si>
  <si>
    <t>E3 - 0016  Raymond Aubert</t>
  </si>
  <si>
    <t>Libellé court</t>
  </si>
  <si>
    <t>Libellé long</t>
  </si>
  <si>
    <t>F1 - 0017  Maison de l'enfant</t>
  </si>
  <si>
    <t>F2 - 0018  Émile Géhant</t>
  </si>
  <si>
    <t>M1 - 0005  Saint-Exupéry</t>
  </si>
  <si>
    <t>N1 - 0006  Maison de Quartier des Forges</t>
  </si>
  <si>
    <t>N2 - 0007  Cité des Associations</t>
  </si>
  <si>
    <t>Code</t>
  </si>
  <si>
    <t>A1 - 0001  HÔTEL DE VILLE (Place d'Armes)</t>
  </si>
  <si>
    <t>B1 - 0003  GROUPE SCOLAIRE VICTOR HUGO (Faubourg de Montbéliard)</t>
  </si>
  <si>
    <t>B2 - 0004  GROUPE SCOLAIRE VICTOR HUGO (Faubourg de Montbéliard)</t>
  </si>
  <si>
    <t>C1 - 0008  ÉCOLE VICTOR SCHOELCHER (Rue Gaston Deferre)</t>
  </si>
  <si>
    <t>C2 - 0009  MAISON DU PEUPLE (Place de la Résistance)</t>
  </si>
  <si>
    <t>C3 - 0010  MAISON DU PEUPLE (Place de la Résistance)</t>
  </si>
  <si>
    <t>D1 - 0011  GROUPE SCOLAIRE CHÂTEAUDUN (Rue de Châteaudun)</t>
  </si>
  <si>
    <t>D2 - 0012  GROUPE SCOLAIRE CHÂTEAUDUN (Rue de Châteaudun)</t>
  </si>
  <si>
    <t>D3 - 0013  GROUPE SCOLAIRE CHÂTEAUDUN (Rue de Châteaudun)</t>
  </si>
  <si>
    <t>E1 - 0014  GROUPE SCOLAIRE RAYMOND AUBERT (Rue de la 1ère Armée Française)</t>
  </si>
  <si>
    <t>E2 - 0015  GROUPE SCOLAIRE RAYMOND AUBERT (Rue de la 1ère Armée Française)</t>
  </si>
  <si>
    <t>E3 - 0016  GROUPE SCOLAIRE RAYMOND AUBERT (Rue de la 1ère Armée Française)</t>
  </si>
  <si>
    <t>F1 - 0017  MAISON DE L'ENFANT (Rue Salvador Allendé)</t>
  </si>
  <si>
    <t>F2 - 0018  GROUPE SCOLAIRE ÉMILE GEHANT (Avenue des Frères Lumière)</t>
  </si>
  <si>
    <t>G1 - 0019  GROUPE SCOLAIRE HUBERT METZGER (La Pépinière - Rue Cuvier)</t>
  </si>
  <si>
    <t>G2 - 0020  GROUPE SCOLAIRE HUBERT METZGER (La Pépinière - Rue Claude Bernard)</t>
  </si>
  <si>
    <t>H1 - 0021  ANNEXE DU COLLÈGE LÉONARD DE VINCI (Faubourg de Lyon)</t>
  </si>
  <si>
    <t>J1 - 0022  GROUPE SCOLAIRE RENÉ RÜCKLIN (Rue Braille)</t>
  </si>
  <si>
    <t>J2 - 0023  BUREAU CENTRALISATEUR RENÉ RÜCKLIN (Rue Braille)</t>
  </si>
  <si>
    <t>J3 - 0024  GROUPE SCOLAIRE RENÉ RÜCKLIN (Rue de Rome)</t>
  </si>
  <si>
    <t>K1 - 0025  GROUPE SCOLAIRE LOUIS PERGAUD (Rue de Zaporojie - Primaire)</t>
  </si>
  <si>
    <t>K2 - 0026  GROUPE SCOLAIRE LOUIS PERGAUD (Rue de Zaporojie - Maternelle)</t>
  </si>
  <si>
    <t>L1 - 0027  LES BARRES - MATERNELLE (Via d'Auxelles)</t>
  </si>
  <si>
    <t>L2 - 0028  LES BARRES - PRIMAIRE (Rue Ernest Duvillard)</t>
  </si>
  <si>
    <t>M1 - 0005  ÉCOLE MATERNELLE SAINT-EXUPÉRY (Rue de la Paix)</t>
  </si>
  <si>
    <t>N1 - 0006  MAISON DE QUARTIER DES FORGES (Rue de Marseille)</t>
  </si>
  <si>
    <t>N2 - 0007  CITÉ DES ASSOCIATIONS (Rue Jean Pierre Melville)</t>
  </si>
  <si>
    <t>Blancs</t>
  </si>
  <si>
    <t>Circonscription</t>
  </si>
  <si>
    <t>1ère</t>
  </si>
  <si>
    <t>2ème</t>
  </si>
  <si>
    <t>Canton</t>
  </si>
  <si>
    <t>3 - Belfort 2</t>
  </si>
  <si>
    <t>4 - Belfort 3</t>
  </si>
  <si>
    <t>2 - Belfort 1</t>
  </si>
  <si>
    <t>A2 - 0002  Hôtel de Ville</t>
  </si>
  <si>
    <t>A2 - 0002  HÔTEL DE VILLE (Place d'Armes)</t>
  </si>
  <si>
    <t>Prenom</t>
  </si>
  <si>
    <t>Nom</t>
  </si>
  <si>
    <t>(4)</t>
  </si>
  <si>
    <t>Bureaux sur  28</t>
  </si>
  <si>
    <t>Sophie</t>
  </si>
  <si>
    <t>MONTEL</t>
  </si>
  <si>
    <t>François</t>
  </si>
  <si>
    <t>SAUVADET</t>
  </si>
  <si>
    <t>Marie-Guite</t>
  </si>
  <si>
    <t>DUFAY</t>
  </si>
</sst>
</file>

<file path=xl/styles.xml><?xml version="1.0" encoding="utf-8"?>
<styleSheet xmlns="http://schemas.openxmlformats.org/spreadsheetml/2006/main">
  <numFmts count="2">
    <numFmt numFmtId="164" formatCode="_-* #,##0.00_ _F_-;\-* #,##0.00_ _F_-;_-* &quot;-&quot;??_ _F_-;_-@_-"/>
    <numFmt numFmtId="165" formatCode="[$-40C]d\ mmmm\ yyyy;@"/>
  </numFmts>
  <fonts count="32">
    <font>
      <sz val="10"/>
      <name val="Geneva"/>
    </font>
    <font>
      <b/>
      <sz val="10"/>
      <name val="Geneva"/>
    </font>
    <font>
      <sz val="10"/>
      <name val="Geneva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Geneva"/>
    </font>
    <font>
      <b/>
      <u/>
      <sz val="16"/>
      <name val="Arial"/>
      <family val="2"/>
    </font>
    <font>
      <sz val="16"/>
      <name val="Arial"/>
      <family val="2"/>
    </font>
    <font>
      <b/>
      <sz val="28"/>
      <name val="Arial"/>
      <family val="2"/>
    </font>
    <font>
      <sz val="14"/>
      <name val="Geneva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2"/>
      <name val="Times New Roman"/>
      <family val="1"/>
    </font>
    <font>
      <b/>
      <sz val="12"/>
      <name val="Geneva"/>
    </font>
    <font>
      <b/>
      <sz val="12"/>
      <name val="Times New Roman"/>
      <family val="1"/>
    </font>
    <font>
      <b/>
      <sz val="22"/>
      <name val="Arial"/>
      <family val="2"/>
    </font>
    <font>
      <b/>
      <sz val="22"/>
      <name val="Geneva"/>
    </font>
    <font>
      <sz val="8"/>
      <name val="Geneva"/>
    </font>
    <font>
      <b/>
      <sz val="14"/>
      <name val="Arial"/>
      <family val="2"/>
    </font>
    <font>
      <b/>
      <sz val="26"/>
      <color indexed="10"/>
      <name val="Rockwell"/>
      <family val="1"/>
    </font>
    <font>
      <b/>
      <sz val="26"/>
      <name val="Arial"/>
      <family val="2"/>
    </font>
    <font>
      <sz val="26"/>
      <name val="Geneva"/>
    </font>
    <font>
      <b/>
      <sz val="2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gray125">
        <bgColor indexed="31"/>
      </patternFill>
    </fill>
    <fill>
      <patternFill patternType="gray06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/>
      <diagonal/>
    </border>
    <border>
      <left/>
      <right/>
      <top style="double">
        <color indexed="10"/>
      </top>
      <bottom/>
      <diagonal/>
    </border>
    <border>
      <left/>
      <right style="double">
        <color indexed="10"/>
      </right>
      <top style="double">
        <color indexed="10"/>
      </top>
      <bottom/>
      <diagonal/>
    </border>
    <border>
      <left style="double">
        <color indexed="10"/>
      </left>
      <right/>
      <top/>
      <bottom/>
      <diagonal/>
    </border>
    <border>
      <left/>
      <right style="double">
        <color indexed="10"/>
      </right>
      <top/>
      <bottom/>
      <diagonal/>
    </border>
    <border>
      <left style="double">
        <color indexed="10"/>
      </left>
      <right/>
      <top/>
      <bottom style="double">
        <color indexed="10"/>
      </bottom>
      <diagonal/>
    </border>
    <border>
      <left/>
      <right/>
      <top/>
      <bottom style="double">
        <color indexed="10"/>
      </bottom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90">
    <xf numFmtId="0" fontId="0" fillId="0" borderId="0" xfId="0"/>
    <xf numFmtId="0" fontId="0" fillId="0" borderId="0" xfId="0" applyAlignment="1" applyProtection="1">
      <alignment horizontal="centerContinuous"/>
    </xf>
    <xf numFmtId="0" fontId="0" fillId="0" borderId="0" xfId="0" applyProtection="1"/>
    <xf numFmtId="0" fontId="0" fillId="0" borderId="0" xfId="0" applyBorder="1" applyProtection="1"/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1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4" fillId="0" borderId="1" xfId="0" applyFont="1" applyBorder="1" applyAlignment="1" applyProtection="1"/>
    <xf numFmtId="0" fontId="0" fillId="0" borderId="0" xfId="0" applyAlignment="1" applyProtection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right"/>
    </xf>
    <xf numFmtId="0" fontId="6" fillId="0" borderId="0" xfId="0" applyFont="1" applyBorder="1" applyAlignment="1" applyProtection="1">
      <alignment horizontal="center"/>
    </xf>
    <xf numFmtId="0" fontId="10" fillId="0" borderId="0" xfId="0" applyFont="1" applyBorder="1" applyProtection="1"/>
    <xf numFmtId="10" fontId="10" fillId="0" borderId="0" xfId="0" applyNumberFormat="1" applyFont="1" applyProtection="1"/>
    <xf numFmtId="10" fontId="10" fillId="0" borderId="15" xfId="0" applyNumberFormat="1" applyFont="1" applyBorder="1" applyAlignment="1" applyProtection="1">
      <alignment horizontal="center"/>
    </xf>
    <xf numFmtId="0" fontId="10" fillId="0" borderId="0" xfId="0" applyFont="1" applyProtection="1"/>
    <xf numFmtId="10" fontId="11" fillId="0" borderId="0" xfId="0" applyNumberFormat="1" applyFont="1" applyProtection="1"/>
    <xf numFmtId="0" fontId="10" fillId="0" borderId="15" xfId="0" applyFont="1" applyBorder="1" applyAlignment="1" applyProtection="1">
      <alignment horizontal="center"/>
    </xf>
    <xf numFmtId="0" fontId="10" fillId="0" borderId="1" xfId="0" applyFont="1" applyBorder="1" applyProtection="1"/>
    <xf numFmtId="0" fontId="10" fillId="0" borderId="2" xfId="0" applyFont="1" applyBorder="1" applyAlignment="1" applyProtection="1">
      <alignment horizontal="left"/>
    </xf>
    <xf numFmtId="0" fontId="10" fillId="0" borderId="2" xfId="0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left"/>
    </xf>
    <xf numFmtId="0" fontId="10" fillId="0" borderId="10" xfId="0" applyFont="1" applyBorder="1" applyProtection="1"/>
    <xf numFmtId="0" fontId="10" fillId="0" borderId="11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0" fillId="0" borderId="16" xfId="0" applyFont="1" applyBorder="1" applyProtection="1"/>
    <xf numFmtId="0" fontId="10" fillId="0" borderId="0" xfId="0" applyFont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3" fontId="13" fillId="0" borderId="1" xfId="0" applyNumberFormat="1" applyFont="1" applyBorder="1" applyAlignment="1" applyProtection="1"/>
    <xf numFmtId="3" fontId="13" fillId="0" borderId="3" xfId="0" applyNumberFormat="1" applyFont="1" applyBorder="1" applyAlignment="1" applyProtection="1">
      <alignment horizontal="center"/>
    </xf>
    <xf numFmtId="3" fontId="13" fillId="0" borderId="3" xfId="1" applyNumberFormat="1" applyFont="1" applyBorder="1" applyAlignment="1" applyProtection="1">
      <alignment horizontal="center"/>
    </xf>
    <xf numFmtId="3" fontId="13" fillId="0" borderId="2" xfId="1" applyNumberFormat="1" applyFont="1" applyBorder="1" applyAlignment="1" applyProtection="1">
      <alignment horizontal="center"/>
    </xf>
    <xf numFmtId="10" fontId="13" fillId="0" borderId="15" xfId="2" applyNumberFormat="1" applyFont="1" applyBorder="1" applyProtection="1"/>
    <xf numFmtId="3" fontId="13" fillId="0" borderId="10" xfId="0" applyNumberFormat="1" applyFont="1" applyBorder="1" applyAlignment="1" applyProtection="1"/>
    <xf numFmtId="3" fontId="13" fillId="0" borderId="12" xfId="0" applyNumberFormat="1" applyFont="1" applyBorder="1" applyAlignment="1" applyProtection="1">
      <alignment horizontal="center"/>
    </xf>
    <xf numFmtId="3" fontId="13" fillId="0" borderId="12" xfId="1" applyNumberFormat="1" applyFont="1" applyBorder="1" applyAlignment="1" applyProtection="1">
      <alignment horizontal="center"/>
    </xf>
    <xf numFmtId="3" fontId="13" fillId="0" borderId="11" xfId="1" applyNumberFormat="1" applyFont="1" applyBorder="1" applyAlignment="1" applyProtection="1">
      <alignment horizontal="center"/>
    </xf>
    <xf numFmtId="10" fontId="13" fillId="0" borderId="14" xfId="2" applyNumberFormat="1" applyFont="1" applyBorder="1" applyProtection="1"/>
    <xf numFmtId="0" fontId="13" fillId="0" borderId="0" xfId="0" applyFont="1" applyProtection="1"/>
    <xf numFmtId="3" fontId="13" fillId="0" borderId="0" xfId="0" applyNumberFormat="1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centerContinuous"/>
    </xf>
    <xf numFmtId="3" fontId="13" fillId="0" borderId="0" xfId="0" applyNumberFormat="1" applyFont="1" applyProtection="1"/>
    <xf numFmtId="0" fontId="4" fillId="5" borderId="16" xfId="0" applyFont="1" applyFill="1" applyBorder="1" applyAlignment="1" applyProtection="1">
      <alignment horizontal="center"/>
    </xf>
    <xf numFmtId="0" fontId="4" fillId="5" borderId="17" xfId="0" applyFont="1" applyFill="1" applyBorder="1" applyAlignment="1" applyProtection="1">
      <alignment horizontal="center"/>
    </xf>
    <xf numFmtId="0" fontId="4" fillId="5" borderId="16" xfId="0" applyFont="1" applyFill="1" applyBorder="1" applyAlignment="1" applyProtection="1">
      <alignment horizontal="right"/>
    </xf>
    <xf numFmtId="0" fontId="4" fillId="5" borderId="18" xfId="0" applyFont="1" applyFill="1" applyBorder="1" applyProtection="1"/>
    <xf numFmtId="0" fontId="4" fillId="5" borderId="16" xfId="0" applyFont="1" applyFill="1" applyBorder="1" applyProtection="1"/>
    <xf numFmtId="0" fontId="4" fillId="5" borderId="17" xfId="0" applyFont="1" applyFill="1" applyBorder="1" applyProtection="1"/>
    <xf numFmtId="0" fontId="10" fillId="5" borderId="8" xfId="0" applyFont="1" applyFill="1" applyBorder="1" applyAlignment="1" applyProtection="1">
      <alignment horizontal="centerContinuous"/>
    </xf>
    <xf numFmtId="0" fontId="10" fillId="5" borderId="0" xfId="0" applyFont="1" applyFill="1" applyBorder="1" applyAlignment="1" applyProtection="1">
      <alignment horizontal="centerContinuous"/>
    </xf>
    <xf numFmtId="0" fontId="8" fillId="5" borderId="0" xfId="0" applyFont="1" applyFill="1" applyBorder="1" applyAlignment="1" applyProtection="1">
      <alignment horizontal="centerContinuous"/>
    </xf>
    <xf numFmtId="0" fontId="8" fillId="5" borderId="0" xfId="0" applyFont="1" applyFill="1" applyBorder="1" applyAlignment="1" applyProtection="1">
      <alignment horizontal="center"/>
    </xf>
    <xf numFmtId="0" fontId="8" fillId="5" borderId="8" xfId="0" applyFont="1" applyFill="1" applyBorder="1" applyAlignment="1" applyProtection="1">
      <alignment horizontal="centerContinuous"/>
    </xf>
    <xf numFmtId="0" fontId="8" fillId="5" borderId="9" xfId="0" applyFont="1" applyFill="1" applyBorder="1" applyAlignment="1" applyProtection="1">
      <alignment horizontal="centerContinuous"/>
    </xf>
    <xf numFmtId="0" fontId="4" fillId="5" borderId="10" xfId="0" applyFont="1" applyFill="1" applyBorder="1" applyAlignment="1" applyProtection="1">
      <alignment horizontal="center"/>
    </xf>
    <xf numFmtId="0" fontId="4" fillId="5" borderId="11" xfId="0" applyFont="1" applyFill="1" applyBorder="1" applyAlignment="1" applyProtection="1">
      <alignment horizontal="center"/>
    </xf>
    <xf numFmtId="0" fontId="4" fillId="5" borderId="10" xfId="0" applyFont="1" applyFill="1" applyBorder="1" applyAlignment="1" applyProtection="1">
      <alignment horizontal="right"/>
    </xf>
    <xf numFmtId="0" fontId="4" fillId="5" borderId="12" xfId="0" applyFont="1" applyFill="1" applyBorder="1" applyAlignment="1" applyProtection="1">
      <alignment horizontal="center"/>
    </xf>
    <xf numFmtId="10" fontId="10" fillId="5" borderId="19" xfId="0" applyNumberFormat="1" applyFont="1" applyFill="1" applyBorder="1" applyProtection="1"/>
    <xf numFmtId="10" fontId="10" fillId="5" borderId="13" xfId="0" applyNumberFormat="1" applyFont="1" applyFill="1" applyBorder="1" applyAlignment="1" applyProtection="1">
      <alignment horizontal="center"/>
    </xf>
    <xf numFmtId="10" fontId="10" fillId="5" borderId="14" xfId="0" applyNumberFormat="1" applyFont="1" applyFill="1" applyBorder="1" applyAlignment="1" applyProtection="1">
      <alignment horizontal="center"/>
    </xf>
    <xf numFmtId="0" fontId="10" fillId="5" borderId="19" xfId="0" applyFont="1" applyFill="1" applyBorder="1" applyProtection="1"/>
    <xf numFmtId="0" fontId="10" fillId="5" borderId="13" xfId="0" applyFont="1" applyFill="1" applyBorder="1" applyAlignment="1" applyProtection="1">
      <alignment horizontal="center"/>
    </xf>
    <xf numFmtId="0" fontId="10" fillId="5" borderId="14" xfId="0" applyFont="1" applyFill="1" applyBorder="1" applyAlignment="1" applyProtection="1">
      <alignment horizontal="center"/>
    </xf>
    <xf numFmtId="0" fontId="10" fillId="5" borderId="20" xfId="0" applyFont="1" applyFill="1" applyBorder="1" applyAlignment="1" applyProtection="1">
      <alignment horizontal="left" vertical="center"/>
    </xf>
    <xf numFmtId="0" fontId="9" fillId="3" borderId="1" xfId="0" applyFont="1" applyFill="1" applyBorder="1" applyAlignment="1" applyProtection="1">
      <alignment horizontal="left"/>
    </xf>
    <xf numFmtId="0" fontId="9" fillId="3" borderId="2" xfId="0" applyFont="1" applyFill="1" applyBorder="1" applyAlignment="1" applyProtection="1">
      <alignment horizontal="left"/>
    </xf>
    <xf numFmtId="0" fontId="9" fillId="3" borderId="2" xfId="0" applyFont="1" applyFill="1" applyBorder="1" applyAlignment="1" applyProtection="1">
      <alignment horizontal="center"/>
    </xf>
    <xf numFmtId="3" fontId="7" fillId="3" borderId="1" xfId="0" applyNumberFormat="1" applyFont="1" applyFill="1" applyBorder="1" applyAlignment="1" applyProtection="1"/>
    <xf numFmtId="3" fontId="7" fillId="3" borderId="3" xfId="0" applyNumberFormat="1" applyFont="1" applyFill="1" applyBorder="1" applyAlignment="1" applyProtection="1">
      <alignment horizontal="center"/>
    </xf>
    <xf numFmtId="3" fontId="7" fillId="3" borderId="3" xfId="1" applyNumberFormat="1" applyFont="1" applyFill="1" applyBorder="1" applyAlignment="1" applyProtection="1">
      <alignment horizontal="center"/>
    </xf>
    <xf numFmtId="3" fontId="7" fillId="3" borderId="2" xfId="1" applyNumberFormat="1" applyFont="1" applyFill="1" applyBorder="1" applyAlignment="1" applyProtection="1">
      <alignment horizontal="center"/>
    </xf>
    <xf numFmtId="10" fontId="7" fillId="3" borderId="15" xfId="2" applyNumberFormat="1" applyFont="1" applyFill="1" applyBorder="1" applyProtection="1"/>
    <xf numFmtId="0" fontId="9" fillId="2" borderId="0" xfId="0" applyFont="1" applyFill="1" applyProtection="1"/>
    <xf numFmtId="0" fontId="10" fillId="0" borderId="21" xfId="0" applyFont="1" applyBorder="1" applyProtection="1"/>
    <xf numFmtId="0" fontId="10" fillId="0" borderId="22" xfId="0" applyFont="1" applyBorder="1" applyAlignment="1" applyProtection="1">
      <alignment horizontal="left"/>
    </xf>
    <xf numFmtId="0" fontId="10" fillId="0" borderId="22" xfId="0" applyFont="1" applyBorder="1" applyAlignment="1" applyProtection="1">
      <alignment horizontal="center"/>
    </xf>
    <xf numFmtId="3" fontId="13" fillId="0" borderId="21" xfId="0" applyNumberFormat="1" applyFont="1" applyBorder="1" applyAlignment="1" applyProtection="1"/>
    <xf numFmtId="3" fontId="13" fillId="0" borderId="23" xfId="0" applyNumberFormat="1" applyFont="1" applyBorder="1" applyAlignment="1" applyProtection="1">
      <alignment horizontal="center"/>
    </xf>
    <xf numFmtId="3" fontId="13" fillId="0" borderId="23" xfId="1" applyNumberFormat="1" applyFont="1" applyBorder="1" applyAlignment="1" applyProtection="1">
      <alignment horizontal="center"/>
    </xf>
    <xf numFmtId="3" fontId="13" fillId="0" borderId="22" xfId="1" applyNumberFormat="1" applyFont="1" applyBorder="1" applyAlignment="1" applyProtection="1">
      <alignment horizontal="center"/>
    </xf>
    <xf numFmtId="10" fontId="13" fillId="0" borderId="24" xfId="2" applyNumberFormat="1" applyFont="1" applyBorder="1" applyProtection="1"/>
    <xf numFmtId="0" fontId="9" fillId="5" borderId="9" xfId="0" applyFont="1" applyFill="1" applyBorder="1" applyAlignment="1" applyProtection="1">
      <alignment horizontal="centerContinuous" vertical="top"/>
    </xf>
    <xf numFmtId="0" fontId="0" fillId="5" borderId="9" xfId="0" applyFill="1" applyBorder="1" applyAlignment="1" applyProtection="1">
      <alignment horizontal="right"/>
    </xf>
    <xf numFmtId="0" fontId="10" fillId="0" borderId="0" xfId="0" applyFont="1" applyBorder="1" applyAlignment="1" applyProtection="1">
      <alignment horizontal="left"/>
    </xf>
    <xf numFmtId="3" fontId="13" fillId="0" borderId="0" xfId="0" applyNumberFormat="1" applyFont="1" applyBorder="1" applyAlignment="1" applyProtection="1"/>
    <xf numFmtId="3" fontId="13" fillId="0" borderId="0" xfId="1" applyNumberFormat="1" applyFont="1" applyBorder="1" applyAlignment="1" applyProtection="1">
      <alignment horizontal="center"/>
    </xf>
    <xf numFmtId="10" fontId="13" fillId="0" borderId="0" xfId="2" applyNumberFormat="1" applyFont="1" applyBorder="1" applyProtection="1"/>
    <xf numFmtId="10" fontId="13" fillId="0" borderId="25" xfId="2" applyNumberFormat="1" applyFont="1" applyBorder="1" applyProtection="1"/>
    <xf numFmtId="10" fontId="13" fillId="0" borderId="16" xfId="2" applyNumberFormat="1" applyFont="1" applyBorder="1" applyProtection="1"/>
    <xf numFmtId="10" fontId="3" fillId="5" borderId="0" xfId="0" applyNumberFormat="1" applyFont="1" applyFill="1" applyBorder="1" applyAlignment="1" applyProtection="1">
      <alignment horizontal="centerContinuous" vertical="top"/>
    </xf>
    <xf numFmtId="0" fontId="4" fillId="5" borderId="2" xfId="0" applyFont="1" applyFill="1" applyBorder="1" applyAlignment="1" applyProtection="1">
      <alignment horizontal="center"/>
    </xf>
    <xf numFmtId="0" fontId="0" fillId="5" borderId="0" xfId="0" applyFill="1" applyBorder="1" applyProtection="1"/>
    <xf numFmtId="0" fontId="8" fillId="5" borderId="17" xfId="0" applyFont="1" applyFill="1" applyBorder="1" applyProtection="1"/>
    <xf numFmtId="0" fontId="4" fillId="5" borderId="26" xfId="0" applyFont="1" applyFill="1" applyBorder="1" applyAlignment="1" applyProtection="1">
      <alignment horizontal="center"/>
    </xf>
    <xf numFmtId="0" fontId="0" fillId="5" borderId="0" xfId="0" applyFill="1" applyBorder="1" applyAlignment="1">
      <alignment horizontal="center"/>
    </xf>
    <xf numFmtId="0" fontId="11" fillId="0" borderId="0" xfId="0" applyFont="1" applyBorder="1" applyProtection="1"/>
    <xf numFmtId="10" fontId="13" fillId="0" borderId="1" xfId="0" applyNumberFormat="1" applyFont="1" applyBorder="1" applyAlignment="1" applyProtection="1"/>
    <xf numFmtId="10" fontId="7" fillId="3" borderId="25" xfId="2" applyNumberFormat="1" applyFont="1" applyFill="1" applyBorder="1" applyProtection="1"/>
    <xf numFmtId="0" fontId="10" fillId="0" borderId="27" xfId="0" applyFont="1" applyBorder="1" applyProtection="1"/>
    <xf numFmtId="0" fontId="10" fillId="0" borderId="28" xfId="0" applyFont="1" applyBorder="1" applyAlignment="1" applyProtection="1">
      <alignment horizontal="center"/>
    </xf>
    <xf numFmtId="3" fontId="13" fillId="0" borderId="27" xfId="0" applyNumberFormat="1" applyFont="1" applyBorder="1" applyAlignment="1" applyProtection="1"/>
    <xf numFmtId="3" fontId="13" fillId="0" borderId="29" xfId="0" applyNumberFormat="1" applyFont="1" applyBorder="1" applyAlignment="1" applyProtection="1">
      <alignment horizontal="center"/>
    </xf>
    <xf numFmtId="3" fontId="13" fillId="0" borderId="29" xfId="1" applyNumberFormat="1" applyFont="1" applyBorder="1" applyAlignment="1" applyProtection="1">
      <alignment horizontal="center"/>
    </xf>
    <xf numFmtId="3" fontId="13" fillId="0" borderId="28" xfId="1" applyNumberFormat="1" applyFont="1" applyBorder="1" applyAlignment="1" applyProtection="1">
      <alignment horizontal="center"/>
    </xf>
    <xf numFmtId="10" fontId="13" fillId="0" borderId="30" xfId="2" applyNumberFormat="1" applyFont="1" applyBorder="1" applyProtection="1"/>
    <xf numFmtId="0" fontId="10" fillId="0" borderId="28" xfId="0" applyFont="1" applyBorder="1" applyAlignment="1" applyProtection="1">
      <alignment horizontal="left" vertical="center"/>
    </xf>
    <xf numFmtId="0" fontId="10" fillId="0" borderId="31" xfId="0" applyFont="1" applyBorder="1" applyAlignment="1" applyProtection="1">
      <alignment horizontal="left" vertical="center"/>
    </xf>
    <xf numFmtId="10" fontId="13" fillId="0" borderId="20" xfId="2" applyNumberFormat="1" applyFont="1" applyBorder="1" applyProtection="1"/>
    <xf numFmtId="0" fontId="9" fillId="5" borderId="2" xfId="0" applyFont="1" applyFill="1" applyBorder="1" applyAlignment="1" applyProtection="1">
      <alignment horizontal="left"/>
    </xf>
    <xf numFmtId="0" fontId="10" fillId="0" borderId="0" xfId="0" applyFont="1" applyAlignment="1" applyProtection="1"/>
    <xf numFmtId="0" fontId="4" fillId="0" borderId="0" xfId="0" applyFont="1" applyBorder="1" applyAlignment="1" applyProtection="1"/>
    <xf numFmtId="10" fontId="4" fillId="0" borderId="0" xfId="0" applyNumberFormat="1" applyFont="1" applyBorder="1" applyProtection="1"/>
    <xf numFmtId="0" fontId="0" fillId="0" borderId="0" xfId="0" applyBorder="1"/>
    <xf numFmtId="0" fontId="13" fillId="5" borderId="16" xfId="0" quotePrefix="1" applyFont="1" applyFill="1" applyBorder="1" applyAlignment="1" applyProtection="1">
      <alignment horizontal="center"/>
    </xf>
    <xf numFmtId="0" fontId="10" fillId="5" borderId="16" xfId="0" applyFont="1" applyFill="1" applyBorder="1" applyAlignment="1" applyProtection="1">
      <alignment horizontal="center"/>
    </xf>
    <xf numFmtId="0" fontId="10" fillId="5" borderId="17" xfId="0" applyFont="1" applyFill="1" applyBorder="1" applyAlignment="1" applyProtection="1">
      <alignment horizontal="center"/>
    </xf>
    <xf numFmtId="0" fontId="10" fillId="5" borderId="16" xfId="0" applyFont="1" applyFill="1" applyBorder="1" applyAlignment="1" applyProtection="1">
      <alignment horizontal="right"/>
    </xf>
    <xf numFmtId="0" fontId="10" fillId="5" borderId="18" xfId="0" applyFont="1" applyFill="1" applyBorder="1" applyAlignment="1" applyProtection="1"/>
    <xf numFmtId="0" fontId="10" fillId="5" borderId="16" xfId="0" applyFont="1" applyFill="1" applyBorder="1" applyAlignment="1" applyProtection="1"/>
    <xf numFmtId="0" fontId="10" fillId="5" borderId="17" xfId="0" applyFont="1" applyFill="1" applyBorder="1" applyAlignment="1" applyProtection="1"/>
    <xf numFmtId="10" fontId="10" fillId="5" borderId="19" xfId="0" applyNumberFormat="1" applyFont="1" applyFill="1" applyBorder="1" applyAlignment="1" applyProtection="1"/>
    <xf numFmtId="0" fontId="10" fillId="5" borderId="19" xfId="0" applyFont="1" applyFill="1" applyBorder="1" applyAlignment="1" applyProtection="1"/>
    <xf numFmtId="0" fontId="0" fillId="0" borderId="0" xfId="0" applyBorder="1" applyAlignment="1" applyProtection="1"/>
    <xf numFmtId="0" fontId="13" fillId="0" borderId="17" xfId="0" applyFont="1" applyBorder="1" applyAlignment="1" applyProtection="1">
      <alignment horizontal="left"/>
    </xf>
    <xf numFmtId="0" fontId="26" fillId="0" borderId="0" xfId="0" applyFont="1"/>
    <xf numFmtId="0" fontId="26" fillId="0" borderId="0" xfId="0" applyFont="1" applyBorder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3" fontId="18" fillId="0" borderId="1" xfId="0" applyNumberFormat="1" applyFont="1" applyBorder="1" applyAlignment="1" applyProtection="1"/>
    <xf numFmtId="3" fontId="18" fillId="0" borderId="3" xfId="0" applyNumberFormat="1" applyFont="1" applyBorder="1" applyAlignment="1" applyProtection="1">
      <alignment horizontal="center"/>
    </xf>
    <xf numFmtId="3" fontId="18" fillId="0" borderId="3" xfId="1" applyNumberFormat="1" applyFont="1" applyBorder="1" applyAlignment="1" applyProtection="1">
      <alignment horizontal="center"/>
    </xf>
    <xf numFmtId="3" fontId="18" fillId="0" borderId="2" xfId="1" applyNumberFormat="1" applyFont="1" applyBorder="1" applyAlignment="1" applyProtection="1">
      <alignment horizontal="center"/>
    </xf>
    <xf numFmtId="3" fontId="18" fillId="5" borderId="2" xfId="1" applyNumberFormat="1" applyFont="1" applyFill="1" applyBorder="1" applyAlignment="1" applyProtection="1">
      <alignment horizontal="center"/>
    </xf>
    <xf numFmtId="3" fontId="18" fillId="0" borderId="10" xfId="0" applyNumberFormat="1" applyFont="1" applyBorder="1" applyAlignment="1" applyProtection="1"/>
    <xf numFmtId="3" fontId="18" fillId="0" borderId="12" xfId="0" applyNumberFormat="1" applyFont="1" applyBorder="1" applyAlignment="1" applyProtection="1">
      <alignment horizontal="center"/>
    </xf>
    <xf numFmtId="3" fontId="18" fillId="0" borderId="10" xfId="1" applyNumberFormat="1" applyFont="1" applyBorder="1" applyAlignment="1" applyProtection="1">
      <alignment horizontal="right"/>
    </xf>
    <xf numFmtId="3" fontId="18" fillId="0" borderId="12" xfId="1" applyNumberFormat="1" applyFont="1" applyBorder="1" applyAlignment="1" applyProtection="1">
      <alignment horizontal="center"/>
    </xf>
    <xf numFmtId="3" fontId="18" fillId="0" borderId="11" xfId="1" applyNumberFormat="1" applyFont="1" applyBorder="1" applyAlignment="1" applyProtection="1">
      <alignment horizontal="center"/>
    </xf>
    <xf numFmtId="3" fontId="18" fillId="5" borderId="11" xfId="1" applyNumberFormat="1" applyFont="1" applyFill="1" applyBorder="1" applyAlignment="1" applyProtection="1">
      <alignment horizontal="center"/>
    </xf>
    <xf numFmtId="0" fontId="18" fillId="0" borderId="0" xfId="0" applyFont="1" applyProtection="1"/>
    <xf numFmtId="0" fontId="18" fillId="5" borderId="0" xfId="0" applyFont="1" applyFill="1" applyProtection="1"/>
    <xf numFmtId="3" fontId="18" fillId="0" borderId="16" xfId="0" applyNumberFormat="1" applyFont="1" applyBorder="1" applyAlignment="1" applyProtection="1">
      <alignment horizontal="right"/>
    </xf>
    <xf numFmtId="3" fontId="18" fillId="0" borderId="18" xfId="0" applyNumberFormat="1" applyFont="1" applyBorder="1" applyAlignment="1" applyProtection="1">
      <alignment horizontal="center"/>
    </xf>
    <xf numFmtId="3" fontId="18" fillId="0" borderId="17" xfId="0" applyNumberFormat="1" applyFont="1" applyBorder="1" applyAlignment="1" applyProtection="1">
      <alignment horizontal="center"/>
    </xf>
    <xf numFmtId="3" fontId="18" fillId="5" borderId="17" xfId="0" applyNumberFormat="1" applyFont="1" applyFill="1" applyBorder="1" applyAlignment="1" applyProtection="1">
      <alignment horizontal="center"/>
    </xf>
    <xf numFmtId="3" fontId="18" fillId="0" borderId="18" xfId="1" applyNumberFormat="1" applyFont="1" applyBorder="1" applyAlignment="1" applyProtection="1">
      <alignment horizontal="center"/>
    </xf>
    <xf numFmtId="0" fontId="18" fillId="5" borderId="31" xfId="0" applyFont="1" applyFill="1" applyBorder="1" applyAlignment="1" applyProtection="1">
      <alignment horizontal="right" vertical="center"/>
    </xf>
    <xf numFmtId="0" fontId="18" fillId="5" borderId="33" xfId="0" applyFont="1" applyFill="1" applyBorder="1" applyAlignment="1" applyProtection="1">
      <alignment vertical="center"/>
    </xf>
    <xf numFmtId="10" fontId="18" fillId="6" borderId="33" xfId="2" applyNumberFormat="1" applyFont="1" applyFill="1" applyBorder="1" applyAlignment="1" applyProtection="1">
      <alignment horizontal="center" vertical="center"/>
    </xf>
    <xf numFmtId="10" fontId="16" fillId="0" borderId="25" xfId="2" applyNumberFormat="1" applyFont="1" applyBorder="1" applyProtection="1"/>
    <xf numFmtId="10" fontId="16" fillId="0" borderId="1" xfId="2" applyNumberFormat="1" applyFont="1" applyBorder="1" applyProtection="1"/>
    <xf numFmtId="3" fontId="16" fillId="0" borderId="10" xfId="1" applyNumberFormat="1" applyFont="1" applyBorder="1" applyAlignment="1" applyProtection="1">
      <alignment horizontal="right"/>
    </xf>
    <xf numFmtId="0" fontId="16" fillId="0" borderId="0" xfId="0" applyFont="1" applyProtection="1"/>
    <xf numFmtId="10" fontId="16" fillId="0" borderId="16" xfId="2" applyNumberFormat="1" applyFont="1" applyBorder="1" applyProtection="1"/>
    <xf numFmtId="10" fontId="16" fillId="0" borderId="15" xfId="2" applyNumberFormat="1" applyFont="1" applyBorder="1" applyProtection="1"/>
    <xf numFmtId="10" fontId="16" fillId="0" borderId="14" xfId="2" applyNumberFormat="1" applyFont="1" applyBorder="1" applyProtection="1"/>
    <xf numFmtId="0" fontId="4" fillId="5" borderId="0" xfId="0" applyFont="1" applyFill="1" applyBorder="1" applyAlignment="1" applyProtection="1"/>
    <xf numFmtId="10" fontId="10" fillId="0" borderId="0" xfId="0" applyNumberFormat="1" applyFont="1" applyAlignment="1" applyProtection="1"/>
    <xf numFmtId="10" fontId="18" fillId="5" borderId="31" xfId="2" applyNumberFormat="1" applyFont="1" applyFill="1" applyBorder="1" applyAlignment="1" applyProtection="1">
      <alignment horizontal="right" vertical="center"/>
    </xf>
    <xf numFmtId="10" fontId="18" fillId="5" borderId="33" xfId="2" applyNumberFormat="1" applyFont="1" applyFill="1" applyBorder="1" applyAlignment="1" applyProtection="1">
      <alignment vertical="center"/>
    </xf>
    <xf numFmtId="10" fontId="16" fillId="6" borderId="31" xfId="2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  <protection locked="0"/>
    </xf>
    <xf numFmtId="10" fontId="0" fillId="0" borderId="0" xfId="0" applyNumberFormat="1" applyAlignment="1" applyProtection="1">
      <alignment horizontal="centerContinuous"/>
    </xf>
    <xf numFmtId="0" fontId="0" fillId="0" borderId="0" xfId="0" applyBorder="1" applyProtection="1">
      <protection locked="0"/>
    </xf>
    <xf numFmtId="0" fontId="19" fillId="7" borderId="16" xfId="0" applyFont="1" applyFill="1" applyBorder="1" applyAlignment="1" applyProtection="1">
      <alignment horizontal="centerContinuous"/>
    </xf>
    <xf numFmtId="0" fontId="19" fillId="7" borderId="17" xfId="0" applyFont="1" applyFill="1" applyBorder="1" applyAlignment="1" applyProtection="1">
      <alignment horizontal="centerContinuous"/>
    </xf>
    <xf numFmtId="0" fontId="20" fillId="7" borderId="17" xfId="0" applyFont="1" applyFill="1" applyBorder="1" applyAlignment="1" applyProtection="1">
      <alignment horizontal="centerContinuous"/>
    </xf>
    <xf numFmtId="10" fontId="20" fillId="7" borderId="17" xfId="0" applyNumberFormat="1" applyFont="1" applyFill="1" applyBorder="1" applyAlignment="1" applyProtection="1">
      <alignment horizontal="centerContinuous"/>
    </xf>
    <xf numFmtId="0" fontId="20" fillId="7" borderId="18" xfId="0" applyFont="1" applyFill="1" applyBorder="1" applyAlignment="1" applyProtection="1">
      <alignment horizontal="centerContinuous"/>
    </xf>
    <xf numFmtId="0" fontId="20" fillId="7" borderId="8" xfId="0" applyFont="1" applyFill="1" applyBorder="1" applyAlignment="1" applyProtection="1">
      <alignment horizontal="centerContinuous"/>
    </xf>
    <xf numFmtId="0" fontId="19" fillId="7" borderId="0" xfId="0" applyFont="1" applyFill="1" applyBorder="1" applyAlignment="1" applyProtection="1">
      <alignment horizontal="centerContinuous"/>
    </xf>
    <xf numFmtId="0" fontId="20" fillId="7" borderId="0" xfId="0" applyFont="1" applyFill="1" applyBorder="1" applyAlignment="1" applyProtection="1">
      <alignment horizontal="centerContinuous"/>
    </xf>
    <xf numFmtId="0" fontId="20" fillId="7" borderId="0" xfId="0" applyFont="1" applyFill="1" applyAlignment="1" applyProtection="1">
      <alignment horizontal="centerContinuous"/>
    </xf>
    <xf numFmtId="10" fontId="20" fillId="7" borderId="0" xfId="0" applyNumberFormat="1" applyFont="1" applyFill="1" applyBorder="1" applyAlignment="1" applyProtection="1">
      <alignment horizontal="centerContinuous"/>
    </xf>
    <xf numFmtId="0" fontId="20" fillId="7" borderId="9" xfId="0" applyFont="1" applyFill="1" applyBorder="1" applyAlignment="1" applyProtection="1">
      <alignment horizontal="centerContinuous"/>
    </xf>
    <xf numFmtId="0" fontId="19" fillId="7" borderId="10" xfId="0" applyFont="1" applyFill="1" applyBorder="1" applyProtection="1"/>
    <xf numFmtId="0" fontId="19" fillId="7" borderId="11" xfId="0" applyFont="1" applyFill="1" applyBorder="1" applyProtection="1"/>
    <xf numFmtId="10" fontId="19" fillId="7" borderId="11" xfId="0" applyNumberFormat="1" applyFont="1" applyFill="1" applyBorder="1" applyProtection="1"/>
    <xf numFmtId="0" fontId="19" fillId="7" borderId="12" xfId="0" applyFont="1" applyFill="1" applyBorder="1" applyProtection="1"/>
    <xf numFmtId="0" fontId="4" fillId="0" borderId="0" xfId="0" applyFont="1" applyBorder="1" applyProtection="1">
      <protection locked="0"/>
    </xf>
    <xf numFmtId="10" fontId="4" fillId="0" borderId="0" xfId="0" applyNumberFormat="1" applyFont="1" applyProtection="1"/>
    <xf numFmtId="0" fontId="4" fillId="8" borderId="16" xfId="0" applyFont="1" applyFill="1" applyBorder="1" applyAlignment="1" applyProtection="1">
      <alignment horizontal="right"/>
    </xf>
    <xf numFmtId="0" fontId="4" fillId="8" borderId="18" xfId="0" applyFont="1" applyFill="1" applyBorder="1" applyProtection="1"/>
    <xf numFmtId="0" fontId="4" fillId="8" borderId="16" xfId="0" applyFont="1" applyFill="1" applyBorder="1" applyProtection="1">
      <protection locked="0"/>
    </xf>
    <xf numFmtId="0" fontId="4" fillId="8" borderId="16" xfId="0" applyFont="1" applyFill="1" applyBorder="1" applyProtection="1"/>
    <xf numFmtId="0" fontId="4" fillId="8" borderId="17" xfId="0" applyFont="1" applyFill="1" applyBorder="1" applyProtection="1"/>
    <xf numFmtId="0" fontId="4" fillId="8" borderId="0" xfId="0" applyFont="1" applyFill="1" applyBorder="1" applyAlignment="1" applyProtection="1">
      <alignment horizontal="centerContinuous"/>
    </xf>
    <xf numFmtId="0" fontId="4" fillId="8" borderId="9" xfId="0" applyFont="1" applyFill="1" applyBorder="1" applyAlignment="1" applyProtection="1">
      <alignment horizontal="centerContinuous"/>
    </xf>
    <xf numFmtId="0" fontId="4" fillId="8" borderId="8" xfId="0" applyFont="1" applyFill="1" applyBorder="1" applyAlignment="1" applyProtection="1">
      <alignment horizontal="centerContinuous"/>
    </xf>
    <xf numFmtId="0" fontId="4" fillId="8" borderId="8" xfId="0" applyFont="1" applyFill="1" applyBorder="1" applyAlignment="1" applyProtection="1">
      <alignment horizontal="centerContinuous"/>
      <protection locked="0"/>
    </xf>
    <xf numFmtId="0" fontId="4" fillId="8" borderId="11" xfId="0" applyFont="1" applyFill="1" applyBorder="1" applyAlignment="1" applyProtection="1">
      <alignment horizontal="center"/>
    </xf>
    <xf numFmtId="0" fontId="4" fillId="8" borderId="12" xfId="0" applyFont="1" applyFill="1" applyBorder="1" applyAlignment="1" applyProtection="1">
      <alignment horizontal="center"/>
    </xf>
    <xf numFmtId="0" fontId="4" fillId="8" borderId="10" xfId="0" applyFont="1" applyFill="1" applyBorder="1" applyAlignment="1" applyProtection="1">
      <alignment horizontal="right"/>
    </xf>
    <xf numFmtId="0" fontId="4" fillId="8" borderId="10" xfId="0" applyFont="1" applyFill="1" applyBorder="1" applyAlignment="1" applyProtection="1">
      <alignment horizontal="center"/>
      <protection locked="0"/>
    </xf>
    <xf numFmtId="0" fontId="4" fillId="8" borderId="10" xfId="0" applyFont="1" applyFill="1" applyBorder="1" applyAlignment="1" applyProtection="1">
      <alignment horizontal="center"/>
    </xf>
    <xf numFmtId="0" fontId="4" fillId="8" borderId="10" xfId="0" applyFont="1" applyFill="1" applyBorder="1" applyAlignment="1" applyProtection="1">
      <alignment horizontal="centerContinuous"/>
    </xf>
    <xf numFmtId="0" fontId="4" fillId="8" borderId="12" xfId="0" applyFont="1" applyFill="1" applyBorder="1" applyAlignment="1" applyProtection="1">
      <alignment horizontal="centerContinuous"/>
    </xf>
    <xf numFmtId="0" fontId="4" fillId="0" borderId="1" xfId="0" applyFont="1" applyBorder="1" applyAlignment="1" applyProtection="1">
      <alignment horizontal="center"/>
      <protection locked="0"/>
    </xf>
    <xf numFmtId="3" fontId="4" fillId="0" borderId="1" xfId="0" applyNumberFormat="1" applyFont="1" applyBorder="1" applyAlignment="1" applyProtection="1">
      <protection locked="0"/>
    </xf>
    <xf numFmtId="3" fontId="4" fillId="0" borderId="3" xfId="0" applyNumberFormat="1" applyFont="1" applyBorder="1" applyAlignment="1" applyProtection="1">
      <alignment horizontal="center"/>
    </xf>
    <xf numFmtId="3" fontId="4" fillId="0" borderId="3" xfId="1" applyNumberFormat="1" applyFont="1" applyBorder="1" applyAlignment="1" applyProtection="1">
      <alignment horizontal="center"/>
    </xf>
    <xf numFmtId="3" fontId="4" fillId="0" borderId="2" xfId="1" applyNumberFormat="1" applyFont="1" applyBorder="1" applyAlignment="1" applyProtection="1">
      <alignment horizontal="center"/>
    </xf>
    <xf numFmtId="3" fontId="4" fillId="0" borderId="8" xfId="0" applyNumberFormat="1" applyFont="1" applyBorder="1" applyAlignment="1" applyProtection="1">
      <alignment horizontal="right"/>
    </xf>
    <xf numFmtId="3" fontId="4" fillId="0" borderId="9" xfId="0" applyNumberFormat="1" applyFont="1" applyBorder="1" applyAlignment="1" applyProtection="1">
      <alignment horizontal="center"/>
    </xf>
    <xf numFmtId="3" fontId="4" fillId="0" borderId="8" xfId="0" applyNumberFormat="1" applyFont="1" applyBorder="1" applyAlignment="1" applyProtection="1">
      <alignment horizontal="center"/>
      <protection locked="0"/>
    </xf>
    <xf numFmtId="3" fontId="4" fillId="0" borderId="8" xfId="0" applyNumberFormat="1" applyFont="1" applyBorder="1" applyAlignment="1" applyProtection="1">
      <alignment horizontal="center"/>
    </xf>
    <xf numFmtId="3" fontId="4" fillId="0" borderId="0" xfId="0" applyNumberFormat="1" applyFont="1" applyBorder="1" applyAlignment="1" applyProtection="1">
      <alignment horizontal="center"/>
    </xf>
    <xf numFmtId="3" fontId="4" fillId="0" borderId="8" xfId="1" applyNumberFormat="1" applyFont="1" applyBorder="1" applyAlignment="1" applyProtection="1">
      <alignment horizontal="right"/>
    </xf>
    <xf numFmtId="3" fontId="4" fillId="0" borderId="4" xfId="0" applyNumberFormat="1" applyFont="1" applyBorder="1" applyAlignment="1" applyProtection="1">
      <alignment horizontal="right"/>
    </xf>
    <xf numFmtId="3" fontId="4" fillId="0" borderId="7" xfId="0" applyNumberFormat="1" applyFont="1" applyBorder="1" applyAlignment="1" applyProtection="1">
      <alignment horizontal="center"/>
    </xf>
    <xf numFmtId="3" fontId="4" fillId="0" borderId="5" xfId="0" applyNumberFormat="1" applyFont="1" applyBorder="1" applyAlignment="1" applyProtection="1">
      <alignment horizontal="center"/>
    </xf>
    <xf numFmtId="3" fontId="4" fillId="0" borderId="7" xfId="1" applyNumberFormat="1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10" fontId="0" fillId="0" borderId="0" xfId="0" applyNumberFormat="1" applyProtection="1"/>
    <xf numFmtId="0" fontId="4" fillId="0" borderId="0" xfId="0" applyFont="1" applyAlignment="1">
      <alignment horizontal="center"/>
    </xf>
    <xf numFmtId="0" fontId="4" fillId="0" borderId="32" xfId="0" applyFont="1" applyBorder="1" applyAlignment="1" applyProtection="1">
      <alignment horizontal="center"/>
    </xf>
    <xf numFmtId="0" fontId="20" fillId="7" borderId="17" xfId="0" applyFont="1" applyFill="1" applyBorder="1" applyAlignment="1" applyProtection="1"/>
    <xf numFmtId="0" fontId="19" fillId="7" borderId="11" xfId="0" applyFont="1" applyFill="1" applyBorder="1" applyAlignment="1" applyProtection="1"/>
    <xf numFmtId="0" fontId="4" fillId="8" borderId="17" xfId="0" applyFont="1" applyFill="1" applyBorder="1" applyAlignment="1" applyProtection="1"/>
    <xf numFmtId="0" fontId="4" fillId="8" borderId="11" xfId="0" applyFont="1" applyFill="1" applyBorder="1" applyAlignment="1" applyProtection="1"/>
    <xf numFmtId="0" fontId="4" fillId="0" borderId="2" xfId="0" applyFont="1" applyBorder="1" applyAlignment="1" applyProtection="1"/>
    <xf numFmtId="3" fontId="4" fillId="0" borderId="2" xfId="1" applyNumberFormat="1" applyFont="1" applyBorder="1" applyAlignment="1" applyProtection="1"/>
    <xf numFmtId="3" fontId="4" fillId="0" borderId="0" xfId="0" applyNumberFormat="1" applyFont="1" applyBorder="1" applyAlignment="1" applyProtection="1"/>
    <xf numFmtId="0" fontId="4" fillId="5" borderId="17" xfId="0" applyFont="1" applyFill="1" applyBorder="1" applyAlignment="1" applyProtection="1"/>
    <xf numFmtId="0" fontId="4" fillId="5" borderId="11" xfId="0" applyFont="1" applyFill="1" applyBorder="1" applyAlignment="1" applyProtection="1"/>
    <xf numFmtId="0" fontId="4" fillId="0" borderId="26" xfId="0" applyFont="1" applyBorder="1" applyAlignment="1" applyProtection="1"/>
    <xf numFmtId="3" fontId="18" fillId="0" borderId="2" xfId="1" applyNumberFormat="1" applyFont="1" applyBorder="1" applyAlignment="1" applyProtection="1"/>
    <xf numFmtId="3" fontId="18" fillId="0" borderId="11" xfId="1" applyNumberFormat="1" applyFont="1" applyBorder="1" applyAlignment="1" applyProtection="1"/>
    <xf numFmtId="0" fontId="18" fillId="0" borderId="0" xfId="0" applyFont="1" applyAlignment="1" applyProtection="1"/>
    <xf numFmtId="10" fontId="18" fillId="5" borderId="31" xfId="2" applyNumberFormat="1" applyFont="1" applyFill="1" applyBorder="1" applyAlignment="1" applyProtection="1"/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/>
    </xf>
    <xf numFmtId="0" fontId="21" fillId="0" borderId="0" xfId="0" applyFont="1" applyFill="1" applyBorder="1" applyAlignment="1" applyProtection="1">
      <alignment horizontal="left"/>
    </xf>
    <xf numFmtId="0" fontId="3" fillId="5" borderId="0" xfId="0" applyFont="1" applyFill="1" applyBorder="1" applyAlignment="1" applyProtection="1">
      <alignment horizontal="centerContinuous" vertical="top"/>
    </xf>
    <xf numFmtId="0" fontId="3" fillId="5" borderId="0" xfId="0" applyFont="1" applyFill="1" applyBorder="1" applyAlignment="1" applyProtection="1">
      <alignment vertical="top"/>
    </xf>
    <xf numFmtId="0" fontId="0" fillId="9" borderId="34" xfId="0" applyFill="1" applyBorder="1" applyProtection="1"/>
    <xf numFmtId="0" fontId="0" fillId="9" borderId="35" xfId="0" applyFill="1" applyBorder="1" applyAlignment="1" applyProtection="1"/>
    <xf numFmtId="0" fontId="11" fillId="9" borderId="35" xfId="0" applyFont="1" applyFill="1" applyBorder="1" applyAlignment="1" applyProtection="1"/>
    <xf numFmtId="0" fontId="0" fillId="9" borderId="36" xfId="0" applyFill="1" applyBorder="1" applyAlignment="1" applyProtection="1"/>
    <xf numFmtId="0" fontId="0" fillId="5" borderId="0" xfId="0" applyFill="1" applyBorder="1" applyAlignment="1">
      <alignment horizontal="center" vertical="center"/>
    </xf>
    <xf numFmtId="0" fontId="5" fillId="5" borderId="0" xfId="0" applyFont="1" applyFill="1" applyBorder="1" applyAlignment="1" applyProtection="1">
      <alignment horizontal="centerContinuous"/>
    </xf>
    <xf numFmtId="0" fontId="3" fillId="5" borderId="0" xfId="0" applyFont="1" applyFill="1" applyBorder="1" applyAlignment="1" applyProtection="1">
      <alignment horizontal="centerContinuous"/>
    </xf>
    <xf numFmtId="0" fontId="5" fillId="5" borderId="0" xfId="0" applyFont="1" applyFill="1" applyBorder="1" applyAlignment="1" applyProtection="1"/>
    <xf numFmtId="3" fontId="24" fillId="9" borderId="37" xfId="0" applyNumberFormat="1" applyFont="1" applyFill="1" applyBorder="1" applyAlignment="1" applyProtection="1"/>
    <xf numFmtId="0" fontId="0" fillId="9" borderId="0" xfId="0" applyFill="1" applyBorder="1" applyAlignment="1"/>
    <xf numFmtId="0" fontId="24" fillId="9" borderId="0" xfId="0" applyFont="1" applyFill="1" applyBorder="1" applyAlignment="1" applyProtection="1">
      <alignment horizontal="left" indent="1"/>
    </xf>
    <xf numFmtId="0" fontId="24" fillId="9" borderId="0" xfId="0" applyFont="1" applyFill="1" applyBorder="1" applyAlignment="1" applyProtection="1">
      <alignment horizontal="right"/>
    </xf>
    <xf numFmtId="0" fontId="25" fillId="9" borderId="0" xfId="0" applyFont="1" applyFill="1" applyBorder="1" applyAlignment="1" applyProtection="1"/>
    <xf numFmtId="0" fontId="25" fillId="9" borderId="38" xfId="0" applyFont="1" applyFill="1" applyBorder="1" applyAlignment="1" applyProtection="1"/>
    <xf numFmtId="0" fontId="4" fillId="5" borderId="0" xfId="0" applyFont="1" applyFill="1" applyBorder="1" applyProtection="1"/>
    <xf numFmtId="0" fontId="0" fillId="9" borderId="37" xfId="0" applyFill="1" applyBorder="1" applyProtection="1"/>
    <xf numFmtId="0" fontId="24" fillId="9" borderId="0" xfId="0" applyFont="1" applyFill="1" applyBorder="1" applyAlignment="1" applyProtection="1">
      <alignment horizontal="center"/>
    </xf>
    <xf numFmtId="3" fontId="24" fillId="9" borderId="0" xfId="0" applyNumberFormat="1" applyFont="1" applyFill="1" applyBorder="1" applyAlignment="1" applyProtection="1">
      <alignment horizontal="left"/>
    </xf>
    <xf numFmtId="3" fontId="24" fillId="9" borderId="38" xfId="0" applyNumberFormat="1" applyFont="1" applyFill="1" applyBorder="1" applyAlignment="1" applyProtection="1">
      <alignment horizontal="left"/>
    </xf>
    <xf numFmtId="3" fontId="24" fillId="9" borderId="0" xfId="0" applyNumberFormat="1" applyFont="1" applyFill="1" applyBorder="1" applyProtection="1"/>
    <xf numFmtId="3" fontId="24" fillId="9" borderId="0" xfId="0" applyNumberFormat="1" applyFont="1" applyFill="1" applyBorder="1" applyAlignment="1" applyProtection="1">
      <alignment horizontal="right"/>
    </xf>
    <xf numFmtId="10" fontId="24" fillId="9" borderId="38" xfId="2" applyNumberFormat="1" applyFont="1" applyFill="1" applyBorder="1" applyAlignment="1" applyProtection="1">
      <alignment horizontal="left"/>
    </xf>
    <xf numFmtId="0" fontId="4" fillId="5" borderId="0" xfId="0" applyFont="1" applyFill="1" applyBorder="1" applyAlignment="1" applyProtection="1">
      <alignment horizontal="right"/>
    </xf>
    <xf numFmtId="0" fontId="4" fillId="9" borderId="39" xfId="0" applyFont="1" applyFill="1" applyBorder="1" applyProtection="1"/>
    <xf numFmtId="0" fontId="13" fillId="9" borderId="40" xfId="0" applyFont="1" applyFill="1" applyBorder="1" applyAlignment="1" applyProtection="1">
      <alignment horizontal="center"/>
    </xf>
    <xf numFmtId="0" fontId="4" fillId="9" borderId="40" xfId="0" applyFont="1" applyFill="1" applyBorder="1" applyProtection="1"/>
    <xf numFmtId="3" fontId="13" fillId="9" borderId="40" xfId="0" applyNumberFormat="1" applyFont="1" applyFill="1" applyBorder="1" applyProtection="1"/>
    <xf numFmtId="0" fontId="13" fillId="9" borderId="40" xfId="0" applyFont="1" applyFill="1" applyBorder="1" applyAlignment="1" applyProtection="1">
      <alignment horizontal="right"/>
    </xf>
    <xf numFmtId="10" fontId="13" fillId="9" borderId="41" xfId="2" applyNumberFormat="1" applyFont="1" applyFill="1" applyBorder="1" applyProtection="1"/>
    <xf numFmtId="10" fontId="3" fillId="0" borderId="0" xfId="0" applyNumberFormat="1" applyFont="1" applyProtection="1"/>
    <xf numFmtId="10" fontId="17" fillId="10" borderId="19" xfId="2" applyNumberFormat="1" applyFont="1" applyFill="1" applyBorder="1" applyProtection="1"/>
    <xf numFmtId="10" fontId="31" fillId="0" borderId="31" xfId="2" applyNumberFormat="1" applyFont="1" applyFill="1" applyBorder="1" applyAlignment="1" applyProtection="1">
      <alignment horizontal="right" vertical="center"/>
    </xf>
    <xf numFmtId="10" fontId="31" fillId="0" borderId="33" xfId="2" applyNumberFormat="1" applyFont="1" applyFill="1" applyBorder="1" applyAlignment="1" applyProtection="1">
      <alignment horizontal="center" vertical="center"/>
    </xf>
    <xf numFmtId="10" fontId="17" fillId="0" borderId="31" xfId="2" applyNumberFormat="1" applyFont="1" applyFill="1" applyBorder="1" applyAlignment="1" applyProtection="1">
      <alignment horizontal="right" vertical="center"/>
    </xf>
    <xf numFmtId="9" fontId="17" fillId="0" borderId="20" xfId="2" applyFont="1" applyFill="1" applyBorder="1" applyAlignment="1" applyProtection="1">
      <alignment horizontal="center" vertical="center"/>
    </xf>
    <xf numFmtId="9" fontId="31" fillId="0" borderId="31" xfId="2" applyFont="1" applyFill="1" applyBorder="1" applyAlignment="1" applyProtection="1">
      <alignment horizontal="center" vertical="center"/>
    </xf>
    <xf numFmtId="10" fontId="31" fillId="0" borderId="20" xfId="2" applyNumberFormat="1" applyFont="1" applyFill="1" applyBorder="1" applyAlignment="1" applyProtection="1">
      <alignment horizontal="right" vertical="center"/>
    </xf>
    <xf numFmtId="10" fontId="17" fillId="0" borderId="33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Continuous"/>
    </xf>
    <xf numFmtId="3" fontId="4" fillId="0" borderId="0" xfId="0" applyNumberFormat="1" applyFont="1" applyProtection="1"/>
    <xf numFmtId="10" fontId="4" fillId="0" borderId="0" xfId="2" applyNumberFormat="1" applyFont="1" applyProtection="1"/>
    <xf numFmtId="0" fontId="4" fillId="8" borderId="19" xfId="0" applyFont="1" applyFill="1" applyBorder="1" applyAlignment="1" applyProtection="1">
      <alignment horizontal="center"/>
    </xf>
    <xf numFmtId="0" fontId="4" fillId="8" borderId="14" xfId="0" applyFont="1" applyFill="1" applyBorder="1" applyAlignment="1" applyProtection="1">
      <alignment horizontal="center"/>
    </xf>
    <xf numFmtId="0" fontId="4" fillId="0" borderId="15" xfId="0" applyFont="1" applyBorder="1" applyAlignment="1" applyProtection="1">
      <alignment horizontal="left"/>
    </xf>
    <xf numFmtId="0" fontId="4" fillId="0" borderId="13" xfId="0" applyFont="1" applyBorder="1" applyAlignment="1" applyProtection="1">
      <alignment horizontal="left"/>
    </xf>
    <xf numFmtId="0" fontId="4" fillId="0" borderId="6" xfId="0" applyFont="1" applyBorder="1" applyAlignment="1" applyProtection="1">
      <alignment horizontal="center"/>
    </xf>
    <xf numFmtId="0" fontId="4" fillId="0" borderId="0" xfId="0" applyFont="1" applyBorder="1"/>
    <xf numFmtId="0" fontId="4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45" xfId="0" applyFont="1" applyBorder="1"/>
    <xf numFmtId="0" fontId="3" fillId="0" borderId="46" xfId="0" applyFont="1" applyBorder="1"/>
    <xf numFmtId="0" fontId="13" fillId="0" borderId="44" xfId="0" applyFont="1" applyBorder="1"/>
    <xf numFmtId="0" fontId="4" fillId="8" borderId="13" xfId="0" applyFont="1" applyFill="1" applyBorder="1" applyAlignment="1" applyProtection="1">
      <alignment horizontal="center"/>
    </xf>
    <xf numFmtId="0" fontId="4" fillId="5" borderId="18" xfId="0" applyFont="1" applyFill="1" applyBorder="1" applyAlignment="1" applyProtection="1">
      <alignment horizontal="center"/>
    </xf>
    <xf numFmtId="0" fontId="7" fillId="5" borderId="12" xfId="0" applyFont="1" applyFill="1" applyBorder="1" applyAlignment="1" applyProtection="1">
      <alignment horizontal="left"/>
    </xf>
    <xf numFmtId="0" fontId="4" fillId="0" borderId="3" xfId="0" applyFont="1" applyBorder="1" applyAlignment="1" applyProtection="1">
      <alignment horizontal="left"/>
    </xf>
    <xf numFmtId="0" fontId="13" fillId="0" borderId="12" xfId="0" applyFont="1" applyBorder="1" applyAlignment="1" applyProtection="1">
      <alignment horizontal="left"/>
    </xf>
    <xf numFmtId="0" fontId="13" fillId="5" borderId="31" xfId="0" applyFont="1" applyFill="1" applyBorder="1" applyAlignment="1" applyProtection="1">
      <alignment horizontal="left" vertical="center"/>
    </xf>
    <xf numFmtId="3" fontId="18" fillId="0" borderId="17" xfId="0" applyNumberFormat="1" applyFont="1" applyBorder="1" applyAlignment="1" applyProtection="1">
      <alignment horizontal="right"/>
    </xf>
    <xf numFmtId="0" fontId="0" fillId="0" borderId="0" xfId="0" applyAlignment="1"/>
    <xf numFmtId="0" fontId="13" fillId="5" borderId="8" xfId="0" applyFont="1" applyFill="1" applyBorder="1" applyAlignment="1" applyProtection="1">
      <alignment horizontal="centerContinuous" vertical="top"/>
    </xf>
    <xf numFmtId="0" fontId="13" fillId="5" borderId="9" xfId="0" applyFont="1" applyFill="1" applyBorder="1" applyAlignment="1" applyProtection="1">
      <alignment horizontal="center" vertical="top"/>
    </xf>
    <xf numFmtId="0" fontId="13" fillId="5" borderId="9" xfId="0" applyFont="1" applyFill="1" applyBorder="1" applyAlignment="1" applyProtection="1">
      <alignment horizontal="centerContinuous" vertical="top"/>
    </xf>
    <xf numFmtId="0" fontId="13" fillId="5" borderId="0" xfId="0" applyFont="1" applyFill="1" applyBorder="1" applyAlignment="1" applyProtection="1">
      <alignment horizontal="centerContinuous" vertical="top"/>
    </xf>
    <xf numFmtId="0" fontId="8" fillId="5" borderId="9" xfId="0" applyFont="1" applyFill="1" applyBorder="1" applyAlignment="1" applyProtection="1">
      <alignment horizontal="centerContinuous" vertical="top"/>
    </xf>
    <xf numFmtId="10" fontId="13" fillId="5" borderId="13" xfId="0" applyNumberFormat="1" applyFont="1" applyFill="1" applyBorder="1" applyAlignment="1" applyProtection="1">
      <alignment horizontal="center" vertical="top"/>
    </xf>
    <xf numFmtId="0" fontId="13" fillId="0" borderId="0" xfId="0" applyFont="1" applyAlignment="1" applyProtection="1">
      <alignment horizontal="center" vertical="top"/>
    </xf>
    <xf numFmtId="0" fontId="0" fillId="0" borderId="0" xfId="0" applyFont="1" applyFill="1" applyBorder="1" applyAlignment="1" applyProtection="1"/>
    <xf numFmtId="0" fontId="25" fillId="0" borderId="0" xfId="0" applyFont="1" applyFill="1" applyBorder="1" applyAlignment="1" applyProtection="1"/>
    <xf numFmtId="3" fontId="24" fillId="0" borderId="0" xfId="0" applyNumberFormat="1" applyFont="1" applyFill="1" applyBorder="1" applyAlignment="1" applyProtection="1">
      <alignment horizontal="left"/>
    </xf>
    <xf numFmtId="10" fontId="24" fillId="0" borderId="0" xfId="2" applyNumberFormat="1" applyFont="1" applyFill="1" applyBorder="1" applyAlignment="1" applyProtection="1">
      <alignment horizontal="left"/>
    </xf>
    <xf numFmtId="10" fontId="13" fillId="0" borderId="0" xfId="2" applyNumberFormat="1" applyFont="1" applyFill="1" applyBorder="1" applyProtection="1"/>
    <xf numFmtId="0" fontId="4" fillId="8" borderId="8" xfId="0" applyFont="1" applyFill="1" applyBorder="1" applyAlignment="1" applyProtection="1">
      <alignment horizontal="center"/>
    </xf>
    <xf numFmtId="0" fontId="0" fillId="0" borderId="9" xfId="0" applyBorder="1" applyAlignment="1">
      <alignment horizontal="center"/>
    </xf>
    <xf numFmtId="0" fontId="4" fillId="8" borderId="16" xfId="0" applyFont="1" applyFill="1" applyBorder="1" applyAlignment="1" applyProtection="1">
      <alignment horizontal="center"/>
    </xf>
    <xf numFmtId="0" fontId="0" fillId="0" borderId="18" xfId="0" applyBorder="1" applyAlignment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22" fillId="0" borderId="18" xfId="0" applyFont="1" applyBorder="1" applyAlignment="1">
      <alignment horizontal="center"/>
    </xf>
    <xf numFmtId="0" fontId="9" fillId="3" borderId="8" xfId="0" applyFont="1" applyFill="1" applyBorder="1" applyAlignment="1" applyProtection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center"/>
    </xf>
    <xf numFmtId="0" fontId="0" fillId="0" borderId="12" xfId="0" applyBorder="1" applyAlignment="1">
      <alignment horizontal="center"/>
    </xf>
    <xf numFmtId="0" fontId="14" fillId="4" borderId="16" xfId="0" applyFont="1" applyFill="1" applyBorder="1" applyAlignment="1" applyProtection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9" fillId="5" borderId="0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 applyProtection="1">
      <alignment horizontal="center"/>
    </xf>
    <xf numFmtId="0" fontId="22" fillId="5" borderId="0" xfId="0" applyFont="1" applyFill="1" applyBorder="1" applyAlignment="1">
      <alignment horizontal="center"/>
    </xf>
    <xf numFmtId="0" fontId="13" fillId="5" borderId="8" xfId="0" applyFont="1" applyFill="1" applyBorder="1" applyAlignment="1" applyProtection="1">
      <alignment horizontal="center" vertical="top"/>
    </xf>
    <xf numFmtId="0" fontId="13" fillId="5" borderId="9" xfId="0" applyFont="1" applyFill="1" applyBorder="1" applyAlignment="1" applyProtection="1">
      <alignment horizontal="center" vertical="top"/>
    </xf>
    <xf numFmtId="165" fontId="28" fillId="0" borderId="0" xfId="0" applyNumberFormat="1" applyFont="1" applyBorder="1" applyAlignment="1" applyProtection="1">
      <alignment horizontal="right" vertical="center"/>
    </xf>
    <xf numFmtId="165" fontId="0" fillId="0" borderId="0" xfId="0" applyNumberFormat="1" applyBorder="1" applyAlignment="1">
      <alignment horizontal="right" vertical="center"/>
    </xf>
    <xf numFmtId="0" fontId="29" fillId="9" borderId="42" xfId="0" applyFont="1" applyFill="1" applyBorder="1" applyAlignment="1" applyProtection="1">
      <alignment horizontal="center" vertical="center"/>
    </xf>
    <xf numFmtId="0" fontId="30" fillId="9" borderId="4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/>
    <xf numFmtId="0" fontId="13" fillId="0" borderId="0" xfId="0" applyFont="1" applyAlignment="1">
      <alignment horizontal="center" vertical="top"/>
    </xf>
    <xf numFmtId="0" fontId="27" fillId="10" borderId="16" xfId="0" applyFont="1" applyFill="1" applyBorder="1" applyAlignment="1" applyProtection="1">
      <alignment horizontal="center"/>
    </xf>
    <xf numFmtId="0" fontId="15" fillId="10" borderId="18" xfId="0" applyFont="1" applyFill="1" applyBorder="1" applyAlignment="1">
      <alignment horizontal="center"/>
    </xf>
    <xf numFmtId="0" fontId="27" fillId="10" borderId="8" xfId="0" applyFont="1" applyFill="1" applyBorder="1" applyAlignment="1" applyProtection="1">
      <alignment horizontal="center" vertical="center"/>
    </xf>
    <xf numFmtId="0" fontId="15" fillId="10" borderId="9" xfId="0" applyFont="1" applyFill="1" applyBorder="1" applyAlignment="1">
      <alignment horizontal="center" vertical="center"/>
    </xf>
    <xf numFmtId="0" fontId="15" fillId="10" borderId="10" xfId="0" applyFont="1" applyFill="1" applyBorder="1" applyAlignment="1">
      <alignment horizontal="center" vertical="center"/>
    </xf>
    <xf numFmtId="0" fontId="15" fillId="10" borderId="12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left"/>
    </xf>
    <xf numFmtId="0" fontId="15" fillId="0" borderId="6" xfId="0" applyFont="1" applyBorder="1" applyAlignment="1" applyProtection="1">
      <alignment horizontal="center"/>
      <protection locked="0"/>
    </xf>
    <xf numFmtId="0" fontId="15" fillId="0" borderId="7" xfId="0" applyFont="1" applyBorder="1" applyAlignment="1">
      <alignment horizontal="center"/>
    </xf>
    <xf numFmtId="0" fontId="15" fillId="0" borderId="0" xfId="0" applyFont="1"/>
    <xf numFmtId="0" fontId="15" fillId="0" borderId="8" xfId="0" applyFont="1" applyBorder="1"/>
    <xf numFmtId="0" fontId="15" fillId="0" borderId="0" xfId="0" applyFont="1" applyBorder="1" applyAlignment="1">
      <alignment horizontal="left"/>
    </xf>
    <xf numFmtId="0" fontId="15" fillId="0" borderId="13" xfId="0" applyFont="1" applyBorder="1" applyAlignment="1" applyProtection="1">
      <alignment horizontal="center"/>
      <protection locked="0"/>
    </xf>
    <xf numFmtId="10" fontId="8" fillId="0" borderId="9" xfId="2" applyNumberFormat="1" applyFont="1" applyBorder="1" applyAlignment="1" applyProtection="1">
      <alignment horizontal="center" vertical="center"/>
    </xf>
    <xf numFmtId="0" fontId="15" fillId="0" borderId="0" xfId="0" quotePrefix="1" applyFont="1" applyAlignment="1">
      <alignment vertical="top"/>
    </xf>
    <xf numFmtId="0" fontId="15" fillId="0" borderId="10" xfId="0" applyFont="1" applyBorder="1"/>
    <xf numFmtId="0" fontId="15" fillId="0" borderId="11" xfId="0" applyFont="1" applyBorder="1" applyAlignment="1">
      <alignment horizontal="left"/>
    </xf>
    <xf numFmtId="0" fontId="15" fillId="0" borderId="14" xfId="0" applyFont="1" applyBorder="1" applyAlignment="1" applyProtection="1">
      <alignment horizontal="center"/>
      <protection locked="0"/>
    </xf>
    <xf numFmtId="10" fontId="8" fillId="0" borderId="14" xfId="2" applyNumberFormat="1" applyFont="1" applyBorder="1" applyAlignment="1" applyProtection="1">
      <alignment horizontal="center" vertical="center"/>
    </xf>
    <xf numFmtId="0" fontId="15" fillId="0" borderId="8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13" xfId="0" applyFont="1" applyBorder="1" applyAlignment="1" applyProtection="1">
      <alignment horizontal="center" vertical="center"/>
      <protection locked="0"/>
    </xf>
    <xf numFmtId="0" fontId="15" fillId="0" borderId="0" xfId="0" quotePrefix="1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12" xfId="0" applyFont="1" applyBorder="1" applyAlignment="1">
      <alignment horizontal="left" vertical="center"/>
    </xf>
    <xf numFmtId="0" fontId="15" fillId="0" borderId="14" xfId="0" applyFont="1" applyBorder="1" applyAlignment="1" applyProtection="1">
      <alignment horizontal="center" vertical="center"/>
      <protection locked="0"/>
    </xf>
    <xf numFmtId="10" fontId="8" fillId="0" borderId="12" xfId="2" applyNumberFormat="1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19051</xdr:rowOff>
    </xdr:from>
    <xdr:to>
      <xdr:col>4</xdr:col>
      <xdr:colOff>2044217</xdr:colOff>
      <xdr:row>5</xdr:row>
      <xdr:rowOff>198526</xdr:rowOff>
    </xdr:to>
    <xdr:pic>
      <xdr:nvPicPr>
        <xdr:cNvPr id="3" name="Image 2" descr="A1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8825" y="19051"/>
          <a:ext cx="1682267" cy="1332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28575</xdr:rowOff>
    </xdr:from>
    <xdr:to>
      <xdr:col>4</xdr:col>
      <xdr:colOff>2044217</xdr:colOff>
      <xdr:row>5</xdr:row>
      <xdr:rowOff>208050</xdr:rowOff>
    </xdr:to>
    <xdr:pic>
      <xdr:nvPicPr>
        <xdr:cNvPr id="3" name="Image 2" descr="D3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8825" y="28575"/>
          <a:ext cx="1682267" cy="1332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0</xdr:row>
      <xdr:rowOff>28575</xdr:rowOff>
    </xdr:from>
    <xdr:to>
      <xdr:col>5</xdr:col>
      <xdr:colOff>5867</xdr:colOff>
      <xdr:row>5</xdr:row>
      <xdr:rowOff>208050</xdr:rowOff>
    </xdr:to>
    <xdr:pic>
      <xdr:nvPicPr>
        <xdr:cNvPr id="3" name="Image 2" descr="E1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48350" y="28575"/>
          <a:ext cx="1682267" cy="1332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28575</xdr:rowOff>
    </xdr:from>
    <xdr:to>
      <xdr:col>4</xdr:col>
      <xdr:colOff>2044217</xdr:colOff>
      <xdr:row>5</xdr:row>
      <xdr:rowOff>208050</xdr:rowOff>
    </xdr:to>
    <xdr:pic>
      <xdr:nvPicPr>
        <xdr:cNvPr id="3" name="Image 2" descr="E2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8825" y="28575"/>
          <a:ext cx="1682267" cy="1332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28575</xdr:rowOff>
    </xdr:from>
    <xdr:to>
      <xdr:col>4</xdr:col>
      <xdr:colOff>2044217</xdr:colOff>
      <xdr:row>5</xdr:row>
      <xdr:rowOff>208050</xdr:rowOff>
    </xdr:to>
    <xdr:pic>
      <xdr:nvPicPr>
        <xdr:cNvPr id="3" name="Image 2" descr="E3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8825" y="28575"/>
          <a:ext cx="1682267" cy="1332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28575</xdr:rowOff>
    </xdr:from>
    <xdr:to>
      <xdr:col>4</xdr:col>
      <xdr:colOff>2044217</xdr:colOff>
      <xdr:row>5</xdr:row>
      <xdr:rowOff>208050</xdr:rowOff>
    </xdr:to>
    <xdr:pic>
      <xdr:nvPicPr>
        <xdr:cNvPr id="3" name="Image 2" descr="F1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8825" y="28575"/>
          <a:ext cx="1682267" cy="1332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28575</xdr:rowOff>
    </xdr:from>
    <xdr:to>
      <xdr:col>4</xdr:col>
      <xdr:colOff>2044217</xdr:colOff>
      <xdr:row>5</xdr:row>
      <xdr:rowOff>208050</xdr:rowOff>
    </xdr:to>
    <xdr:pic>
      <xdr:nvPicPr>
        <xdr:cNvPr id="3" name="Image 2" descr="F2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8825" y="28575"/>
          <a:ext cx="1682267" cy="1332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359159</xdr:colOff>
      <xdr:row>0</xdr:row>
      <xdr:rowOff>28576</xdr:rowOff>
    </xdr:from>
    <xdr:to>
      <xdr:col>4</xdr:col>
      <xdr:colOff>2041425</xdr:colOff>
      <xdr:row>5</xdr:row>
      <xdr:rowOff>208051</xdr:rowOff>
    </xdr:to>
    <xdr:pic>
      <xdr:nvPicPr>
        <xdr:cNvPr id="4" name="Image 3" descr="G1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6034" y="28576"/>
          <a:ext cx="1682266" cy="13320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361951</xdr:colOff>
      <xdr:row>0</xdr:row>
      <xdr:rowOff>28575</xdr:rowOff>
    </xdr:from>
    <xdr:to>
      <xdr:col>4</xdr:col>
      <xdr:colOff>2044218</xdr:colOff>
      <xdr:row>5</xdr:row>
      <xdr:rowOff>208050</xdr:rowOff>
    </xdr:to>
    <xdr:pic>
      <xdr:nvPicPr>
        <xdr:cNvPr id="4" name="Image 3" descr="G2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8826" y="28575"/>
          <a:ext cx="1682267" cy="13320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361663</xdr:colOff>
      <xdr:row>0</xdr:row>
      <xdr:rowOff>28575</xdr:rowOff>
    </xdr:from>
    <xdr:to>
      <xdr:col>4</xdr:col>
      <xdr:colOff>2043930</xdr:colOff>
      <xdr:row>5</xdr:row>
      <xdr:rowOff>208050</xdr:rowOff>
    </xdr:to>
    <xdr:pic>
      <xdr:nvPicPr>
        <xdr:cNvPr id="4" name="Image 3" descr="H1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8538" y="28575"/>
          <a:ext cx="1682267" cy="13320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361665</xdr:colOff>
      <xdr:row>0</xdr:row>
      <xdr:rowOff>28576</xdr:rowOff>
    </xdr:from>
    <xdr:to>
      <xdr:col>4</xdr:col>
      <xdr:colOff>2043932</xdr:colOff>
      <xdr:row>5</xdr:row>
      <xdr:rowOff>208051</xdr:rowOff>
    </xdr:to>
    <xdr:pic>
      <xdr:nvPicPr>
        <xdr:cNvPr id="4" name="Image 3" descr="J1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8540" y="28576"/>
          <a:ext cx="1682267" cy="133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28575</xdr:rowOff>
    </xdr:from>
    <xdr:to>
      <xdr:col>4</xdr:col>
      <xdr:colOff>2044217</xdr:colOff>
      <xdr:row>5</xdr:row>
      <xdr:rowOff>208050</xdr:rowOff>
    </xdr:to>
    <xdr:pic>
      <xdr:nvPicPr>
        <xdr:cNvPr id="3" name="Image 2" descr="A2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8825" y="28575"/>
          <a:ext cx="1682267" cy="13320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354642</xdr:colOff>
      <xdr:row>0</xdr:row>
      <xdr:rowOff>28576</xdr:rowOff>
    </xdr:from>
    <xdr:to>
      <xdr:col>4</xdr:col>
      <xdr:colOff>2038804</xdr:colOff>
      <xdr:row>5</xdr:row>
      <xdr:rowOff>209551</xdr:rowOff>
    </xdr:to>
    <xdr:pic>
      <xdr:nvPicPr>
        <xdr:cNvPr id="4" name="Image 3" descr="J2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1517" y="28576"/>
          <a:ext cx="1684162" cy="13335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354643</xdr:colOff>
      <xdr:row>0</xdr:row>
      <xdr:rowOff>28575</xdr:rowOff>
    </xdr:from>
    <xdr:to>
      <xdr:col>4</xdr:col>
      <xdr:colOff>2038804</xdr:colOff>
      <xdr:row>5</xdr:row>
      <xdr:rowOff>209550</xdr:rowOff>
    </xdr:to>
    <xdr:pic>
      <xdr:nvPicPr>
        <xdr:cNvPr id="4" name="Image 3" descr="J3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1518" y="28575"/>
          <a:ext cx="1684161" cy="13335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28575</xdr:rowOff>
    </xdr:from>
    <xdr:to>
      <xdr:col>4</xdr:col>
      <xdr:colOff>2044216</xdr:colOff>
      <xdr:row>5</xdr:row>
      <xdr:rowOff>208050</xdr:rowOff>
    </xdr:to>
    <xdr:pic>
      <xdr:nvPicPr>
        <xdr:cNvPr id="4" name="Image 3" descr="K1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8825" y="28575"/>
          <a:ext cx="1682266" cy="13320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361951</xdr:colOff>
      <xdr:row>0</xdr:row>
      <xdr:rowOff>28575</xdr:rowOff>
    </xdr:from>
    <xdr:to>
      <xdr:col>4</xdr:col>
      <xdr:colOff>2044217</xdr:colOff>
      <xdr:row>5</xdr:row>
      <xdr:rowOff>208050</xdr:rowOff>
    </xdr:to>
    <xdr:pic>
      <xdr:nvPicPr>
        <xdr:cNvPr id="4" name="Image 3" descr="K2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8826" y="28575"/>
          <a:ext cx="1682266" cy="133200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38099</xdr:rowOff>
    </xdr:from>
    <xdr:to>
      <xdr:col>4</xdr:col>
      <xdr:colOff>2044218</xdr:colOff>
      <xdr:row>5</xdr:row>
      <xdr:rowOff>217574</xdr:rowOff>
    </xdr:to>
    <xdr:pic>
      <xdr:nvPicPr>
        <xdr:cNvPr id="4" name="Image 3" descr="L1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8825" y="38099"/>
          <a:ext cx="1682268" cy="133200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361951</xdr:colOff>
      <xdr:row>0</xdr:row>
      <xdr:rowOff>28575</xdr:rowOff>
    </xdr:from>
    <xdr:to>
      <xdr:col>4</xdr:col>
      <xdr:colOff>2044219</xdr:colOff>
      <xdr:row>5</xdr:row>
      <xdr:rowOff>208050</xdr:rowOff>
    </xdr:to>
    <xdr:pic>
      <xdr:nvPicPr>
        <xdr:cNvPr id="4" name="Image 3" descr="L2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8826" y="28575"/>
          <a:ext cx="1682268" cy="13320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28575</xdr:rowOff>
    </xdr:from>
    <xdr:to>
      <xdr:col>4</xdr:col>
      <xdr:colOff>2044217</xdr:colOff>
      <xdr:row>5</xdr:row>
      <xdr:rowOff>208050</xdr:rowOff>
    </xdr:to>
    <xdr:pic>
      <xdr:nvPicPr>
        <xdr:cNvPr id="3" name="Image 2" descr="M1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8825" y="28575"/>
          <a:ext cx="1682267" cy="133200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28575</xdr:rowOff>
    </xdr:from>
    <xdr:to>
      <xdr:col>4</xdr:col>
      <xdr:colOff>2044217</xdr:colOff>
      <xdr:row>5</xdr:row>
      <xdr:rowOff>208050</xdr:rowOff>
    </xdr:to>
    <xdr:pic>
      <xdr:nvPicPr>
        <xdr:cNvPr id="3" name="Image 2" descr="N1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8825" y="28575"/>
          <a:ext cx="1682267" cy="133200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28575</xdr:rowOff>
    </xdr:from>
    <xdr:to>
      <xdr:col>4</xdr:col>
      <xdr:colOff>2044217</xdr:colOff>
      <xdr:row>5</xdr:row>
      <xdr:rowOff>208050</xdr:rowOff>
    </xdr:to>
    <xdr:pic>
      <xdr:nvPicPr>
        <xdr:cNvPr id="3" name="Image 2" descr="N2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8825" y="28575"/>
          <a:ext cx="1682267" cy="133200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161925</xdr:colOff>
      <xdr:row>0</xdr:row>
      <xdr:rowOff>15875</xdr:rowOff>
    </xdr:from>
    <xdr:to>
      <xdr:col>22</xdr:col>
      <xdr:colOff>905329</xdr:colOff>
      <xdr:row>6</xdr:row>
      <xdr:rowOff>301984</xdr:rowOff>
    </xdr:to>
    <xdr:pic>
      <xdr:nvPicPr>
        <xdr:cNvPr id="4" name="Image 3" descr="Canton2 Belfort 1t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77425" y="15875"/>
          <a:ext cx="3235779" cy="25721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28575</xdr:rowOff>
    </xdr:from>
    <xdr:to>
      <xdr:col>4</xdr:col>
      <xdr:colOff>2044217</xdr:colOff>
      <xdr:row>5</xdr:row>
      <xdr:rowOff>208050</xdr:rowOff>
    </xdr:to>
    <xdr:pic>
      <xdr:nvPicPr>
        <xdr:cNvPr id="3" name="Image 2" descr="B1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8825" y="28575"/>
          <a:ext cx="1682267" cy="133200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15875</xdr:colOff>
      <xdr:row>0</xdr:row>
      <xdr:rowOff>31750</xdr:rowOff>
    </xdr:from>
    <xdr:to>
      <xdr:col>22</xdr:col>
      <xdr:colOff>914854</xdr:colOff>
      <xdr:row>6</xdr:row>
      <xdr:rowOff>317859</xdr:rowOff>
    </xdr:to>
    <xdr:pic>
      <xdr:nvPicPr>
        <xdr:cNvPr id="3" name="Image 2" descr="Canton 3 Belfort 2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03125" y="31750"/>
          <a:ext cx="3248479" cy="2572109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19050</xdr:colOff>
      <xdr:row>0</xdr:row>
      <xdr:rowOff>15875</xdr:rowOff>
    </xdr:from>
    <xdr:to>
      <xdr:col>22</xdr:col>
      <xdr:colOff>905329</xdr:colOff>
      <xdr:row>6</xdr:row>
      <xdr:rowOff>301984</xdr:rowOff>
    </xdr:to>
    <xdr:pic>
      <xdr:nvPicPr>
        <xdr:cNvPr id="3" name="Image 2" descr="Canton4 Belfort3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020675" y="15875"/>
          <a:ext cx="3235779" cy="2572109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1</xdr:col>
      <xdr:colOff>2362200</xdr:colOff>
      <xdr:row>0</xdr:row>
      <xdr:rowOff>1895475</xdr:rowOff>
    </xdr:to>
    <xdr:pic>
      <xdr:nvPicPr>
        <xdr:cNvPr id="2" name="Picture 5" descr="belfor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9050"/>
          <a:ext cx="2447925" cy="1876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0</xdr:row>
      <xdr:rowOff>28575</xdr:rowOff>
    </xdr:from>
    <xdr:to>
      <xdr:col>5</xdr:col>
      <xdr:colOff>5867</xdr:colOff>
      <xdr:row>5</xdr:row>
      <xdr:rowOff>208050</xdr:rowOff>
    </xdr:to>
    <xdr:pic>
      <xdr:nvPicPr>
        <xdr:cNvPr id="3" name="Image 2" descr="B2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48350" y="28575"/>
          <a:ext cx="1682267" cy="1332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0</xdr:row>
      <xdr:rowOff>28575</xdr:rowOff>
    </xdr:from>
    <xdr:to>
      <xdr:col>5</xdr:col>
      <xdr:colOff>5867</xdr:colOff>
      <xdr:row>5</xdr:row>
      <xdr:rowOff>208050</xdr:rowOff>
    </xdr:to>
    <xdr:pic>
      <xdr:nvPicPr>
        <xdr:cNvPr id="3" name="Image 2" descr="C1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48350" y="28575"/>
          <a:ext cx="1682267" cy="1332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0</xdr:row>
      <xdr:rowOff>28575</xdr:rowOff>
    </xdr:from>
    <xdr:to>
      <xdr:col>5</xdr:col>
      <xdr:colOff>5867</xdr:colOff>
      <xdr:row>5</xdr:row>
      <xdr:rowOff>208050</xdr:rowOff>
    </xdr:to>
    <xdr:pic>
      <xdr:nvPicPr>
        <xdr:cNvPr id="3" name="Image 2" descr="C2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48350" y="28575"/>
          <a:ext cx="1682267" cy="1332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28575</xdr:rowOff>
    </xdr:from>
    <xdr:to>
      <xdr:col>4</xdr:col>
      <xdr:colOff>2044217</xdr:colOff>
      <xdr:row>5</xdr:row>
      <xdr:rowOff>208050</xdr:rowOff>
    </xdr:to>
    <xdr:pic>
      <xdr:nvPicPr>
        <xdr:cNvPr id="3" name="Image 2" descr="C3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8825" y="28575"/>
          <a:ext cx="1682267" cy="1332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28575</xdr:rowOff>
    </xdr:from>
    <xdr:to>
      <xdr:col>4</xdr:col>
      <xdr:colOff>2044217</xdr:colOff>
      <xdr:row>5</xdr:row>
      <xdr:rowOff>208050</xdr:rowOff>
    </xdr:to>
    <xdr:pic>
      <xdr:nvPicPr>
        <xdr:cNvPr id="3" name="Image 2" descr="D1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8825" y="28575"/>
          <a:ext cx="1682267" cy="1332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0</xdr:row>
      <xdr:rowOff>28575</xdr:rowOff>
    </xdr:from>
    <xdr:to>
      <xdr:col>5</xdr:col>
      <xdr:colOff>5867</xdr:colOff>
      <xdr:row>5</xdr:row>
      <xdr:rowOff>208050</xdr:rowOff>
    </xdr:to>
    <xdr:pic>
      <xdr:nvPicPr>
        <xdr:cNvPr id="3" name="Image 2" descr="D2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48350" y="28575"/>
          <a:ext cx="1682267" cy="133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35">
    <pageSetUpPr fitToPage="1"/>
  </sheetPr>
  <dimension ref="A1:AC44"/>
  <sheetViews>
    <sheetView showGridLines="0" tabSelected="1" zoomScale="80" zoomScaleNormal="80" workbookViewId="0"/>
  </sheetViews>
  <sheetFormatPr baseColWidth="10" defaultRowHeight="12.75"/>
  <cols>
    <col min="1" max="1" width="37.140625" style="20" bestFit="1" customWidth="1"/>
    <col min="2" max="2" width="8.7109375" style="23" customWidth="1"/>
    <col min="3" max="3" width="3.28515625" style="3" customWidth="1"/>
    <col min="4" max="4" width="10.140625" style="179" customWidth="1"/>
    <col min="5" max="5" width="3.28515625" style="3" customWidth="1"/>
    <col min="6" max="6" width="8.85546875" style="136" customWidth="1"/>
    <col min="7" max="7" width="3.28515625" style="3" customWidth="1"/>
    <col min="8" max="8" width="8.7109375" style="179" customWidth="1"/>
    <col min="9" max="9" width="3.28515625" style="3" customWidth="1"/>
    <col min="10" max="10" width="8.7109375" style="126" customWidth="1"/>
    <col min="11" max="11" width="3.28515625" style="3" customWidth="1"/>
    <col min="12" max="12" width="8.7109375" style="126" customWidth="1"/>
    <col min="13" max="13" width="3.28515625" style="3" customWidth="1"/>
    <col min="14" max="14" width="8.7109375" style="126" customWidth="1"/>
    <col min="15" max="15" width="3.28515625" style="3" customWidth="1"/>
    <col min="16" max="16" width="14.7109375" style="126" customWidth="1"/>
    <col min="17" max="17" width="3.28515625" style="3" customWidth="1"/>
    <col min="18" max="18" width="14.7109375" style="229" customWidth="1"/>
    <col min="19" max="19" width="3.42578125" style="126" customWidth="1"/>
    <col min="20" max="20" width="14.7109375" style="229" customWidth="1"/>
    <col min="21" max="21" width="3.42578125" style="126" customWidth="1"/>
    <col min="22" max="22" width="14.7109375" style="126" customWidth="1"/>
    <col min="23" max="23" width="3.28515625" style="3" customWidth="1"/>
    <col min="24" max="24" width="14.7109375" style="126" customWidth="1"/>
    <col min="25" max="25" width="3.28515625" style="3" customWidth="1"/>
    <col min="26" max="26" width="14.7109375" style="126" customWidth="1"/>
    <col min="27" max="27" width="3.28515625" style="3" customWidth="1"/>
    <col min="28" max="28" width="14.7109375" style="126" customWidth="1"/>
    <col min="29" max="29" width="3.28515625" style="3" customWidth="1"/>
  </cols>
  <sheetData>
    <row r="1" spans="1:29" ht="13.5" thickBot="1">
      <c r="A1" s="1"/>
      <c r="B1" s="17"/>
      <c r="C1" s="176"/>
      <c r="D1" s="177"/>
      <c r="E1" s="176"/>
      <c r="G1" s="176"/>
      <c r="H1" s="177"/>
      <c r="I1" s="176"/>
      <c r="J1" s="176"/>
      <c r="K1" s="176"/>
      <c r="L1" s="176"/>
      <c r="M1" s="176"/>
      <c r="N1" s="176"/>
      <c r="O1" s="176"/>
      <c r="P1" s="176"/>
      <c r="Q1" s="176"/>
      <c r="R1" s="178"/>
      <c r="S1" s="176"/>
      <c r="T1" s="178"/>
      <c r="U1" s="176"/>
      <c r="V1" s="176"/>
      <c r="W1" s="176"/>
      <c r="X1" s="176"/>
      <c r="Y1" s="176"/>
      <c r="Z1" s="176"/>
      <c r="AA1" s="176"/>
      <c r="AB1" s="176"/>
      <c r="AC1" s="176"/>
    </row>
    <row r="2" spans="1:29" ht="7.9" customHeight="1">
      <c r="A2" s="3"/>
      <c r="B2" s="180"/>
      <c r="C2" s="181"/>
      <c r="D2" s="182"/>
      <c r="E2" s="232"/>
      <c r="F2" s="182"/>
      <c r="G2" s="181"/>
      <c r="H2" s="182"/>
      <c r="I2" s="182"/>
      <c r="J2" s="182"/>
      <c r="K2" s="182"/>
      <c r="L2" s="182"/>
      <c r="M2" s="182"/>
      <c r="N2" s="182"/>
      <c r="O2" s="182"/>
      <c r="P2" s="183"/>
      <c r="Q2" s="184"/>
      <c r="W2" s="2"/>
      <c r="Y2" s="2"/>
      <c r="AA2" s="2"/>
      <c r="AC2" s="2"/>
    </row>
    <row r="3" spans="1:29" ht="15.75">
      <c r="A3" s="4"/>
      <c r="B3" s="185" t="s">
        <v>54</v>
      </c>
      <c r="C3" s="186"/>
      <c r="D3" s="187"/>
      <c r="E3" s="187"/>
      <c r="F3" s="187"/>
      <c r="G3" s="186"/>
      <c r="H3" s="187"/>
      <c r="I3" s="187"/>
      <c r="J3" s="187"/>
      <c r="K3" s="187"/>
      <c r="L3" s="187"/>
      <c r="M3" s="187"/>
      <c r="N3" s="187"/>
      <c r="O3" s="188"/>
      <c r="P3" s="189"/>
      <c r="Q3" s="190"/>
      <c r="W3" s="2"/>
      <c r="Y3" s="2"/>
      <c r="AA3" s="2"/>
      <c r="AC3" s="2"/>
    </row>
    <row r="4" spans="1:29" ht="7.9" customHeight="1" thickBot="1">
      <c r="A4" s="5"/>
      <c r="B4" s="191"/>
      <c r="C4" s="192"/>
      <c r="D4" s="192"/>
      <c r="E4" s="233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3"/>
      <c r="Q4" s="194"/>
      <c r="W4" s="2"/>
      <c r="Y4" s="2"/>
      <c r="AA4" s="2"/>
      <c r="AC4" s="2"/>
    </row>
    <row r="5" spans="1:29" ht="13.15" customHeight="1">
      <c r="A5" s="6"/>
      <c r="B5" s="18"/>
      <c r="C5" s="7"/>
      <c r="D5" s="195"/>
      <c r="E5" s="7"/>
      <c r="F5" s="124"/>
      <c r="G5" s="7"/>
      <c r="H5" s="195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125"/>
      <c r="W5" s="7"/>
      <c r="X5" s="125"/>
      <c r="Y5" s="7"/>
      <c r="Z5" s="125"/>
      <c r="AA5" s="7"/>
      <c r="AB5" s="125"/>
      <c r="AC5" s="7"/>
    </row>
    <row r="6" spans="1:29" ht="13.15" customHeight="1">
      <c r="A6" s="6"/>
      <c r="B6" s="18"/>
      <c r="C6" s="7"/>
      <c r="D6" s="195"/>
      <c r="E6" s="7"/>
      <c r="F6" s="124"/>
      <c r="G6" s="7"/>
      <c r="H6" s="195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125"/>
      <c r="W6" s="7"/>
      <c r="X6" s="125"/>
      <c r="Y6" s="7"/>
      <c r="Z6" s="125"/>
      <c r="AA6" s="7"/>
      <c r="AB6" s="125"/>
      <c r="AC6" s="7"/>
    </row>
    <row r="7" spans="1:29" ht="9.6" customHeight="1" thickBot="1">
      <c r="A7" s="9"/>
      <c r="B7" s="18"/>
      <c r="C7" s="7"/>
      <c r="D7" s="195"/>
      <c r="E7" s="7"/>
      <c r="F7" s="124"/>
      <c r="G7" s="7"/>
      <c r="H7" s="195"/>
      <c r="I7" s="7"/>
      <c r="J7" s="7"/>
      <c r="K7" s="7"/>
      <c r="L7" s="7"/>
      <c r="M7" s="7"/>
      <c r="N7" s="7"/>
      <c r="O7" s="7"/>
      <c r="P7" s="7"/>
      <c r="Q7" s="7"/>
      <c r="R7" s="196"/>
      <c r="S7" s="7"/>
      <c r="T7" s="196"/>
      <c r="U7" s="7"/>
      <c r="V7" s="7"/>
      <c r="W7" s="7"/>
      <c r="X7" s="7"/>
      <c r="Y7" s="7"/>
      <c r="Z7" s="7"/>
      <c r="AA7" s="7"/>
      <c r="AB7" s="7"/>
      <c r="AC7" s="7"/>
    </row>
    <row r="8" spans="1:29" ht="17.45" customHeight="1">
      <c r="A8" s="293"/>
      <c r="B8" s="197"/>
      <c r="C8" s="198"/>
      <c r="D8" s="199"/>
      <c r="E8" s="198"/>
      <c r="F8" s="234"/>
      <c r="G8" s="201"/>
      <c r="H8" s="199"/>
      <c r="I8" s="198"/>
      <c r="J8" s="200"/>
      <c r="K8" s="198"/>
      <c r="L8" s="200"/>
      <c r="M8" s="198"/>
      <c r="N8" s="200"/>
      <c r="O8" s="201"/>
      <c r="P8" s="327" t="str">
        <f>Candidats!A2</f>
        <v>Sophie</v>
      </c>
      <c r="Q8" s="328"/>
      <c r="R8" s="327" t="str">
        <f>Candidats!A3</f>
        <v>François</v>
      </c>
      <c r="S8" s="328"/>
      <c r="T8" s="327" t="str">
        <f>Candidats!A4</f>
        <v>Marie-Guite</v>
      </c>
      <c r="U8" s="328"/>
      <c r="V8"/>
      <c r="W8"/>
      <c r="X8"/>
      <c r="Y8"/>
      <c r="Z8"/>
      <c r="AA8"/>
      <c r="AB8"/>
      <c r="AC8"/>
    </row>
    <row r="9" spans="1:29">
      <c r="A9" s="305" t="s">
        <v>34</v>
      </c>
      <c r="B9" s="204" t="s">
        <v>35</v>
      </c>
      <c r="C9" s="203"/>
      <c r="D9" s="205" t="s">
        <v>55</v>
      </c>
      <c r="E9" s="203"/>
      <c r="F9" s="202" t="s">
        <v>56</v>
      </c>
      <c r="G9" s="202"/>
      <c r="H9" s="205" t="s">
        <v>37</v>
      </c>
      <c r="I9" s="203"/>
      <c r="J9" s="204" t="s">
        <v>124</v>
      </c>
      <c r="K9" s="203"/>
      <c r="L9" s="204" t="s">
        <v>4</v>
      </c>
      <c r="M9" s="203"/>
      <c r="N9" s="204" t="s">
        <v>5</v>
      </c>
      <c r="O9" s="202"/>
      <c r="P9" s="325" t="str">
        <f>Candidats!B2</f>
        <v>MONTEL</v>
      </c>
      <c r="Q9" s="326"/>
      <c r="R9" s="325" t="str">
        <f>Candidats!B3</f>
        <v>SAUVADET</v>
      </c>
      <c r="S9" s="326"/>
      <c r="T9" s="325" t="str">
        <f>Candidats!B4</f>
        <v>DUFAY</v>
      </c>
      <c r="U9" s="326"/>
      <c r="V9"/>
      <c r="W9"/>
      <c r="X9"/>
      <c r="Y9"/>
      <c r="Z9"/>
      <c r="AA9"/>
      <c r="AB9"/>
      <c r="AC9"/>
    </row>
    <row r="10" spans="1:29">
      <c r="A10" s="305">
        <v>1</v>
      </c>
      <c r="B10" s="204">
        <v>2</v>
      </c>
      <c r="C10" s="203"/>
      <c r="D10" s="205">
        <v>3</v>
      </c>
      <c r="E10" s="203"/>
      <c r="F10" s="202">
        <v>4</v>
      </c>
      <c r="G10" s="202"/>
      <c r="H10" s="205">
        <v>5</v>
      </c>
      <c r="I10" s="203"/>
      <c r="J10" s="204">
        <v>6</v>
      </c>
      <c r="K10" s="203"/>
      <c r="L10" s="204">
        <v>7</v>
      </c>
      <c r="M10" s="203"/>
      <c r="N10" s="204">
        <v>8</v>
      </c>
      <c r="O10" s="202"/>
      <c r="P10" s="204">
        <v>9</v>
      </c>
      <c r="Q10" s="203"/>
      <c r="R10" s="204">
        <v>10</v>
      </c>
      <c r="S10" s="203"/>
      <c r="T10" s="204">
        <v>11</v>
      </c>
      <c r="U10" s="203"/>
      <c r="V10"/>
      <c r="W10"/>
      <c r="X10"/>
      <c r="Y10"/>
      <c r="Z10"/>
      <c r="AA10"/>
      <c r="AB10"/>
      <c r="AC10"/>
    </row>
    <row r="11" spans="1:29" ht="13.5" thickBot="1">
      <c r="A11" s="294"/>
      <c r="B11" s="208"/>
      <c r="C11" s="207"/>
      <c r="D11" s="209"/>
      <c r="E11" s="207"/>
      <c r="F11" s="235"/>
      <c r="G11" s="206"/>
      <c r="H11" s="209"/>
      <c r="I11" s="207"/>
      <c r="J11" s="210"/>
      <c r="K11" s="207"/>
      <c r="L11" s="210"/>
      <c r="M11" s="207"/>
      <c r="N11" s="210"/>
      <c r="O11" s="206"/>
      <c r="P11" s="211"/>
      <c r="Q11" s="212"/>
      <c r="R11" s="211"/>
      <c r="S11" s="212"/>
      <c r="T11" s="211"/>
      <c r="U11" s="212"/>
      <c r="V11"/>
      <c r="W11"/>
      <c r="X11"/>
      <c r="Y11"/>
      <c r="Z11"/>
      <c r="AA11"/>
      <c r="AB11"/>
      <c r="AC11"/>
    </row>
    <row r="12" spans="1:29" ht="18" customHeight="1">
      <c r="A12" s="295"/>
      <c r="B12" s="19"/>
      <c r="C12" s="13"/>
      <c r="D12" s="213"/>
      <c r="E12" s="13"/>
      <c r="F12" s="236"/>
      <c r="G12" s="12"/>
      <c r="H12" s="213"/>
      <c r="I12" s="13"/>
      <c r="J12" s="15"/>
      <c r="K12" s="13"/>
      <c r="L12" s="15"/>
      <c r="M12" s="13"/>
      <c r="N12" s="15"/>
      <c r="O12" s="12"/>
      <c r="P12" s="15"/>
      <c r="Q12" s="13"/>
      <c r="R12" s="15"/>
      <c r="S12" s="13"/>
      <c r="T12" s="15"/>
      <c r="U12" s="13"/>
      <c r="V12"/>
      <c r="W12"/>
      <c r="X12"/>
      <c r="Y12"/>
      <c r="Z12"/>
      <c r="AA12"/>
      <c r="AB12"/>
      <c r="AC12"/>
    </row>
    <row r="13" spans="1:29" ht="18" customHeight="1">
      <c r="A13" s="302" t="str">
        <f>VLOOKUP("A1",Bureaux!$A$2:$D$29,2,FALSE)</f>
        <v xml:space="preserve">A1 - 0001  Hôtel de Ville  </v>
      </c>
      <c r="B13" s="214">
        <f>RESULTATS!C13</f>
        <v>985</v>
      </c>
      <c r="C13" s="215"/>
      <c r="D13" s="214">
        <f>RESULTATS!E13</f>
        <v>482</v>
      </c>
      <c r="E13" s="216"/>
      <c r="F13" s="237">
        <f>RESULTATS!I13</f>
        <v>503</v>
      </c>
      <c r="G13" s="217"/>
      <c r="H13" s="214">
        <f>RESULTATS!G13</f>
        <v>482</v>
      </c>
      <c r="I13" s="216"/>
      <c r="J13" s="214">
        <f>RESULTATS!M13</f>
        <v>16</v>
      </c>
      <c r="K13" s="216"/>
      <c r="L13" s="214">
        <f>RESULTATS!O13</f>
        <v>11</v>
      </c>
      <c r="M13" s="216"/>
      <c r="N13" s="214">
        <f>RESULTATS!Q13</f>
        <v>455</v>
      </c>
      <c r="O13" s="217"/>
      <c r="P13" s="214">
        <f>RESULTATS!U13</f>
        <v>93</v>
      </c>
      <c r="Q13" s="216"/>
      <c r="R13" s="214">
        <f>RESULTATS!X13</f>
        <v>180</v>
      </c>
      <c r="S13" s="216"/>
      <c r="T13" s="214">
        <f>RESULTATS!AA13</f>
        <v>182</v>
      </c>
      <c r="U13" s="216"/>
      <c r="V13"/>
      <c r="W13"/>
      <c r="X13"/>
      <c r="Y13"/>
      <c r="Z13"/>
      <c r="AA13"/>
      <c r="AB13"/>
      <c r="AC13"/>
    </row>
    <row r="14" spans="1:29" ht="18" customHeight="1">
      <c r="A14" s="302" t="str">
        <f>VLOOKUP("A2",Bureaux!$A$2:$D$29,2,FALSE)</f>
        <v>A2 - 0002  Hôtel de Ville</v>
      </c>
      <c r="B14" s="214">
        <f>RESULTATS!C14</f>
        <v>1164</v>
      </c>
      <c r="C14" s="215"/>
      <c r="D14" s="214">
        <f>RESULTATS!E14</f>
        <v>677</v>
      </c>
      <c r="E14" s="216"/>
      <c r="F14" s="237">
        <f>RESULTATS!I14</f>
        <v>487</v>
      </c>
      <c r="G14" s="217"/>
      <c r="H14" s="214">
        <f>RESULTATS!G14</f>
        <v>677</v>
      </c>
      <c r="I14" s="216"/>
      <c r="J14" s="214">
        <f>RESULTATS!M14</f>
        <v>18</v>
      </c>
      <c r="K14" s="216"/>
      <c r="L14" s="214">
        <f>RESULTATS!O14</f>
        <v>20</v>
      </c>
      <c r="M14" s="216"/>
      <c r="N14" s="214">
        <f>RESULTATS!Q14</f>
        <v>639</v>
      </c>
      <c r="O14" s="217"/>
      <c r="P14" s="214">
        <f>RESULTATS!U14</f>
        <v>133</v>
      </c>
      <c r="Q14" s="216"/>
      <c r="R14" s="214">
        <f>RESULTATS!X14</f>
        <v>273</v>
      </c>
      <c r="S14" s="216"/>
      <c r="T14" s="214">
        <f>RESULTATS!AA14</f>
        <v>233</v>
      </c>
      <c r="U14" s="216"/>
      <c r="V14"/>
      <c r="W14"/>
      <c r="X14"/>
      <c r="Y14"/>
      <c r="Z14"/>
      <c r="AA14"/>
      <c r="AB14"/>
      <c r="AC14"/>
    </row>
    <row r="15" spans="1:29" ht="18" customHeight="1">
      <c r="A15" s="302" t="str">
        <f>VLOOKUP("B1",Bureaux!$A$2:$D$29,2,FALSE)</f>
        <v>B1 - 0003  Victor Hugo</v>
      </c>
      <c r="B15" s="214">
        <f>RESULTATS!C15</f>
        <v>1108</v>
      </c>
      <c r="C15" s="215"/>
      <c r="D15" s="214">
        <f>RESULTATS!E15</f>
        <v>585</v>
      </c>
      <c r="E15" s="216"/>
      <c r="F15" s="237">
        <f>RESULTATS!I15</f>
        <v>523</v>
      </c>
      <c r="G15" s="217"/>
      <c r="H15" s="214">
        <f>RESULTATS!G15</f>
        <v>585</v>
      </c>
      <c r="I15" s="216"/>
      <c r="J15" s="214">
        <f>RESULTATS!M15</f>
        <v>16</v>
      </c>
      <c r="K15" s="216"/>
      <c r="L15" s="214">
        <f>RESULTATS!O15</f>
        <v>10</v>
      </c>
      <c r="M15" s="216"/>
      <c r="N15" s="214">
        <f>RESULTATS!Q15</f>
        <v>559</v>
      </c>
      <c r="O15" s="217"/>
      <c r="P15" s="214">
        <f>RESULTATS!U15</f>
        <v>113</v>
      </c>
      <c r="Q15" s="216"/>
      <c r="R15" s="214">
        <f>RESULTATS!X15</f>
        <v>225</v>
      </c>
      <c r="S15" s="216"/>
      <c r="T15" s="214">
        <f>RESULTATS!AA15</f>
        <v>221</v>
      </c>
      <c r="U15" s="216"/>
      <c r="V15"/>
      <c r="W15"/>
      <c r="X15"/>
      <c r="Y15"/>
      <c r="Z15"/>
      <c r="AA15"/>
      <c r="AB15"/>
      <c r="AC15"/>
    </row>
    <row r="16" spans="1:29" ht="18" customHeight="1">
      <c r="A16" s="302" t="str">
        <f>VLOOKUP("B2",Bureaux!$A$2:$D$29,2,FALSE)</f>
        <v>B2 - 0004  Victor Hugo</v>
      </c>
      <c r="B16" s="214">
        <f>RESULTATS!C16</f>
        <v>1129</v>
      </c>
      <c r="C16" s="215"/>
      <c r="D16" s="214">
        <f>RESULTATS!E16</f>
        <v>673</v>
      </c>
      <c r="E16" s="216"/>
      <c r="F16" s="237">
        <f>RESULTATS!I16</f>
        <v>456</v>
      </c>
      <c r="G16" s="217"/>
      <c r="H16" s="214">
        <f>RESULTATS!G16</f>
        <v>673</v>
      </c>
      <c r="I16" s="216"/>
      <c r="J16" s="214">
        <f>RESULTATS!M16</f>
        <v>19</v>
      </c>
      <c r="K16" s="216"/>
      <c r="L16" s="214">
        <f>RESULTATS!O16</f>
        <v>9</v>
      </c>
      <c r="M16" s="216"/>
      <c r="N16" s="214">
        <f>RESULTATS!Q16</f>
        <v>645</v>
      </c>
      <c r="O16" s="217"/>
      <c r="P16" s="214">
        <f>RESULTATS!U16</f>
        <v>137</v>
      </c>
      <c r="Q16" s="216"/>
      <c r="R16" s="214">
        <f>RESULTATS!X16</f>
        <v>280</v>
      </c>
      <c r="S16" s="216"/>
      <c r="T16" s="214">
        <f>RESULTATS!AA16</f>
        <v>228</v>
      </c>
      <c r="U16" s="216"/>
      <c r="V16"/>
      <c r="W16"/>
      <c r="X16"/>
      <c r="Y16"/>
      <c r="Z16"/>
      <c r="AA16"/>
      <c r="AB16"/>
      <c r="AC16"/>
    </row>
    <row r="17" spans="1:29" ht="18" customHeight="1">
      <c r="A17" s="302" t="str">
        <f>VLOOKUP("M1",Bureaux!$A$2:$D$29,2,FALSE)</f>
        <v>M1 - 0005  Saint-Exupéry</v>
      </c>
      <c r="B17" s="214">
        <f>RESULTATS!C17</f>
        <v>1049</v>
      </c>
      <c r="C17" s="215"/>
      <c r="D17" s="214">
        <f>RESULTATS!E17</f>
        <v>467</v>
      </c>
      <c r="E17" s="216"/>
      <c r="F17" s="237">
        <f>RESULTATS!I17</f>
        <v>582</v>
      </c>
      <c r="G17" s="217"/>
      <c r="H17" s="214">
        <f>RESULTATS!G17</f>
        <v>467</v>
      </c>
      <c r="I17" s="216"/>
      <c r="J17" s="214">
        <f>RESULTATS!M17</f>
        <v>14</v>
      </c>
      <c r="K17" s="216"/>
      <c r="L17" s="214">
        <f>RESULTATS!O17</f>
        <v>10</v>
      </c>
      <c r="M17" s="216"/>
      <c r="N17" s="214">
        <f>RESULTATS!Q17</f>
        <v>443</v>
      </c>
      <c r="O17" s="217"/>
      <c r="P17" s="214">
        <f>RESULTATS!U17</f>
        <v>100</v>
      </c>
      <c r="Q17" s="216"/>
      <c r="R17" s="214">
        <f>RESULTATS!X17</f>
        <v>148</v>
      </c>
      <c r="S17" s="216"/>
      <c r="T17" s="214">
        <f>RESULTATS!AA17</f>
        <v>195</v>
      </c>
      <c r="U17" s="216"/>
      <c r="V17"/>
      <c r="W17"/>
      <c r="X17"/>
      <c r="Y17"/>
      <c r="Z17"/>
      <c r="AA17"/>
      <c r="AB17"/>
      <c r="AC17"/>
    </row>
    <row r="18" spans="1:29" ht="18" customHeight="1">
      <c r="A18" s="302" t="str">
        <f>VLOOKUP("N1",Bureaux!$A$2:$D$29,2,FALSE)</f>
        <v>N1 - 0006  Maison de Quartier des Forges</v>
      </c>
      <c r="B18" s="214">
        <f>RESULTATS!C18</f>
        <v>1454</v>
      </c>
      <c r="C18" s="215"/>
      <c r="D18" s="214">
        <f>RESULTATS!E18</f>
        <v>827</v>
      </c>
      <c r="E18" s="216"/>
      <c r="F18" s="237">
        <f>RESULTATS!I18</f>
        <v>627</v>
      </c>
      <c r="G18" s="217"/>
      <c r="H18" s="214">
        <f>RESULTATS!G18</f>
        <v>827</v>
      </c>
      <c r="I18" s="216"/>
      <c r="J18" s="214">
        <f>RESULTATS!M18</f>
        <v>18</v>
      </c>
      <c r="K18" s="216"/>
      <c r="L18" s="214">
        <f>RESULTATS!O18</f>
        <v>17</v>
      </c>
      <c r="M18" s="216"/>
      <c r="N18" s="214">
        <f>RESULTATS!Q18</f>
        <v>792</v>
      </c>
      <c r="O18" s="217"/>
      <c r="P18" s="214">
        <f>RESULTATS!U18</f>
        <v>250</v>
      </c>
      <c r="Q18" s="216"/>
      <c r="R18" s="214">
        <f>RESULTATS!X18</f>
        <v>255</v>
      </c>
      <c r="S18" s="216"/>
      <c r="T18" s="214">
        <f>RESULTATS!AA18</f>
        <v>287</v>
      </c>
      <c r="U18" s="216"/>
      <c r="V18"/>
      <c r="W18"/>
      <c r="X18"/>
      <c r="Y18"/>
      <c r="Z18"/>
      <c r="AA18"/>
      <c r="AB18"/>
      <c r="AC18"/>
    </row>
    <row r="19" spans="1:29" ht="18" customHeight="1">
      <c r="A19" s="302" t="str">
        <f>VLOOKUP("N2",Bureaux!$A$2:$D$29,2,FALSE)</f>
        <v>N2 - 0007  Cité des Associations</v>
      </c>
      <c r="B19" s="214">
        <f>RESULTATS!C19</f>
        <v>669</v>
      </c>
      <c r="C19" s="215"/>
      <c r="D19" s="214">
        <f>RESULTATS!E19</f>
        <v>416</v>
      </c>
      <c r="E19" s="216"/>
      <c r="F19" s="237">
        <f>RESULTATS!I19</f>
        <v>253</v>
      </c>
      <c r="G19" s="217"/>
      <c r="H19" s="214">
        <f>RESULTATS!G19</f>
        <v>416</v>
      </c>
      <c r="I19" s="216"/>
      <c r="J19" s="214">
        <f>RESULTATS!M19</f>
        <v>5</v>
      </c>
      <c r="K19" s="216"/>
      <c r="L19" s="214">
        <f>RESULTATS!O19</f>
        <v>13</v>
      </c>
      <c r="M19" s="216"/>
      <c r="N19" s="214">
        <f>RESULTATS!Q19</f>
        <v>398</v>
      </c>
      <c r="O19" s="217"/>
      <c r="P19" s="214">
        <f>RESULTATS!U19</f>
        <v>84</v>
      </c>
      <c r="Q19" s="216"/>
      <c r="R19" s="214">
        <f>RESULTATS!X19</f>
        <v>115</v>
      </c>
      <c r="S19" s="216"/>
      <c r="T19" s="214">
        <f>RESULTATS!AA19</f>
        <v>199</v>
      </c>
      <c r="U19" s="216"/>
      <c r="V19"/>
      <c r="W19"/>
      <c r="X19"/>
      <c r="Y19"/>
      <c r="Z19"/>
      <c r="AA19"/>
      <c r="AB19"/>
      <c r="AC19"/>
    </row>
    <row r="20" spans="1:29" ht="18" customHeight="1">
      <c r="A20" s="302" t="str">
        <f>VLOOKUP("C1",Bureaux!$A$2:$D$29,2,FALSE)</f>
        <v>C1 - 0008  Victor Schoelcher</v>
      </c>
      <c r="B20" s="214">
        <f>RESULTATS!C20</f>
        <v>1215</v>
      </c>
      <c r="C20" s="215"/>
      <c r="D20" s="214">
        <f>RESULTATS!E20</f>
        <v>627</v>
      </c>
      <c r="E20" s="216"/>
      <c r="F20" s="237">
        <f>RESULTATS!I20</f>
        <v>588</v>
      </c>
      <c r="G20" s="217"/>
      <c r="H20" s="214">
        <f>RESULTATS!G20</f>
        <v>627</v>
      </c>
      <c r="I20" s="216"/>
      <c r="J20" s="214">
        <f>RESULTATS!M20</f>
        <v>15</v>
      </c>
      <c r="K20" s="216"/>
      <c r="L20" s="214">
        <f>RESULTATS!O20</f>
        <v>10</v>
      </c>
      <c r="M20" s="216"/>
      <c r="N20" s="214">
        <f>RESULTATS!Q20</f>
        <v>602</v>
      </c>
      <c r="O20" s="217"/>
      <c r="P20" s="214">
        <f>RESULTATS!U20</f>
        <v>147</v>
      </c>
      <c r="Q20" s="216"/>
      <c r="R20" s="214">
        <f>RESULTATS!X20</f>
        <v>227</v>
      </c>
      <c r="S20" s="216"/>
      <c r="T20" s="214">
        <f>RESULTATS!AA20</f>
        <v>228</v>
      </c>
      <c r="U20" s="216"/>
      <c r="V20"/>
      <c r="W20"/>
      <c r="X20"/>
      <c r="Y20"/>
      <c r="Z20"/>
      <c r="AA20"/>
      <c r="AB20"/>
      <c r="AC20"/>
    </row>
    <row r="21" spans="1:29" ht="18" customHeight="1">
      <c r="A21" s="302" t="str">
        <f>VLOOKUP("C2",Bureaux!$A$2:$D$29,2,FALSE)</f>
        <v>C2 - 0009  Maison du Peuple</v>
      </c>
      <c r="B21" s="214">
        <f>RESULTATS!C21</f>
        <v>756</v>
      </c>
      <c r="C21" s="215"/>
      <c r="D21" s="214">
        <f>RESULTATS!E21</f>
        <v>449</v>
      </c>
      <c r="E21" s="216"/>
      <c r="F21" s="237">
        <f>RESULTATS!I21</f>
        <v>307</v>
      </c>
      <c r="G21" s="217"/>
      <c r="H21" s="214">
        <f>RESULTATS!G21</f>
        <v>449</v>
      </c>
      <c r="I21" s="216"/>
      <c r="J21" s="214">
        <f>RESULTATS!M21</f>
        <v>9</v>
      </c>
      <c r="K21" s="216"/>
      <c r="L21" s="214">
        <f>RESULTATS!O21</f>
        <v>11</v>
      </c>
      <c r="M21" s="216"/>
      <c r="N21" s="214">
        <f>RESULTATS!Q21</f>
        <v>429</v>
      </c>
      <c r="O21" s="217"/>
      <c r="P21" s="214">
        <f>RESULTATS!U21</f>
        <v>100</v>
      </c>
      <c r="Q21" s="216"/>
      <c r="R21" s="214">
        <f>RESULTATS!X21</f>
        <v>177</v>
      </c>
      <c r="S21" s="216"/>
      <c r="T21" s="214">
        <f>RESULTATS!AA21</f>
        <v>152</v>
      </c>
      <c r="U21" s="216"/>
      <c r="V21"/>
      <c r="W21"/>
      <c r="X21"/>
      <c r="Y21"/>
      <c r="Z21"/>
      <c r="AA21"/>
      <c r="AB21"/>
      <c r="AC21"/>
    </row>
    <row r="22" spans="1:29" ht="18" customHeight="1">
      <c r="A22" s="302" t="str">
        <f>VLOOKUP("C3",Bureaux!$A$2:$D$29,2,FALSE)</f>
        <v>C3 - 0010  Maison du Peuple</v>
      </c>
      <c r="B22" s="214">
        <f>RESULTATS!C22</f>
        <v>939</v>
      </c>
      <c r="C22" s="215"/>
      <c r="D22" s="214">
        <f>RESULTATS!E22</f>
        <v>572</v>
      </c>
      <c r="E22" s="216"/>
      <c r="F22" s="237">
        <f>RESULTATS!I22</f>
        <v>367</v>
      </c>
      <c r="G22" s="217"/>
      <c r="H22" s="214">
        <f>RESULTATS!G22</f>
        <v>572</v>
      </c>
      <c r="I22" s="216"/>
      <c r="J22" s="214">
        <f>RESULTATS!M22</f>
        <v>12</v>
      </c>
      <c r="K22" s="216"/>
      <c r="L22" s="214">
        <f>RESULTATS!O22</f>
        <v>12</v>
      </c>
      <c r="M22" s="216"/>
      <c r="N22" s="214">
        <f>RESULTATS!Q22</f>
        <v>548</v>
      </c>
      <c r="O22" s="217"/>
      <c r="P22" s="214">
        <f>RESULTATS!U22</f>
        <v>112</v>
      </c>
      <c r="Q22" s="216"/>
      <c r="R22" s="214">
        <f>RESULTATS!X22</f>
        <v>220</v>
      </c>
      <c r="S22" s="216"/>
      <c r="T22" s="214">
        <f>RESULTATS!AA22</f>
        <v>216</v>
      </c>
      <c r="U22" s="216"/>
      <c r="V22"/>
      <c r="W22"/>
      <c r="X22"/>
      <c r="Y22"/>
      <c r="Z22"/>
      <c r="AA22"/>
      <c r="AB22"/>
      <c r="AC22"/>
    </row>
    <row r="23" spans="1:29" ht="18" customHeight="1">
      <c r="A23" s="302" t="str">
        <f>VLOOKUP("D1",Bureaux!$A$2:$D$29,2,FALSE)</f>
        <v>D1 - 0011  Châteaudun</v>
      </c>
      <c r="B23" s="214">
        <f>RESULTATS!C23</f>
        <v>1041</v>
      </c>
      <c r="C23" s="215"/>
      <c r="D23" s="214">
        <f>RESULTATS!E23</f>
        <v>561</v>
      </c>
      <c r="E23" s="216"/>
      <c r="F23" s="237">
        <f>RESULTATS!I23</f>
        <v>480</v>
      </c>
      <c r="G23" s="217"/>
      <c r="H23" s="214">
        <f>RESULTATS!G23</f>
        <v>561</v>
      </c>
      <c r="I23" s="216"/>
      <c r="J23" s="214">
        <f>RESULTATS!M23</f>
        <v>10</v>
      </c>
      <c r="K23" s="216"/>
      <c r="L23" s="214">
        <f>RESULTATS!O23</f>
        <v>17</v>
      </c>
      <c r="M23" s="216"/>
      <c r="N23" s="214">
        <f>RESULTATS!Q23</f>
        <v>534</v>
      </c>
      <c r="O23" s="217"/>
      <c r="P23" s="214">
        <f>RESULTATS!U23</f>
        <v>138</v>
      </c>
      <c r="Q23" s="216"/>
      <c r="R23" s="214">
        <f>RESULTATS!X23</f>
        <v>217</v>
      </c>
      <c r="S23" s="216"/>
      <c r="T23" s="214">
        <f>RESULTATS!AA23</f>
        <v>179</v>
      </c>
      <c r="U23" s="216"/>
      <c r="V23"/>
      <c r="W23"/>
      <c r="X23"/>
      <c r="Y23"/>
      <c r="Z23"/>
      <c r="AA23"/>
      <c r="AB23"/>
      <c r="AC23"/>
    </row>
    <row r="24" spans="1:29" ht="18" customHeight="1">
      <c r="A24" s="302" t="str">
        <f>VLOOKUP("D2",Bureaux!$A$2:$D$29,2,FALSE)</f>
        <v>D2 - 0012  Châteaudun</v>
      </c>
      <c r="B24" s="214">
        <f>RESULTATS!C24</f>
        <v>821</v>
      </c>
      <c r="C24" s="215"/>
      <c r="D24" s="214">
        <f>RESULTATS!E24</f>
        <v>459</v>
      </c>
      <c r="E24" s="216"/>
      <c r="F24" s="237">
        <f>RESULTATS!I24</f>
        <v>362</v>
      </c>
      <c r="G24" s="217"/>
      <c r="H24" s="214">
        <f>RESULTATS!G24</f>
        <v>459</v>
      </c>
      <c r="I24" s="216"/>
      <c r="J24" s="214">
        <f>RESULTATS!M24</f>
        <v>12</v>
      </c>
      <c r="K24" s="216"/>
      <c r="L24" s="214">
        <f>RESULTATS!O24</f>
        <v>6</v>
      </c>
      <c r="M24" s="216"/>
      <c r="N24" s="214">
        <f>RESULTATS!Q24</f>
        <v>441</v>
      </c>
      <c r="O24" s="217"/>
      <c r="P24" s="214">
        <f>RESULTATS!U24</f>
        <v>138</v>
      </c>
      <c r="Q24" s="216"/>
      <c r="R24" s="214">
        <f>RESULTATS!X24</f>
        <v>165</v>
      </c>
      <c r="S24" s="216"/>
      <c r="T24" s="214">
        <f>RESULTATS!AA24</f>
        <v>138</v>
      </c>
      <c r="U24" s="216"/>
      <c r="V24"/>
      <c r="W24"/>
      <c r="X24"/>
      <c r="Y24"/>
      <c r="Z24"/>
      <c r="AA24"/>
      <c r="AB24"/>
      <c r="AC24"/>
    </row>
    <row r="25" spans="1:29" ht="18" customHeight="1">
      <c r="A25" s="302" t="str">
        <f>VLOOKUP("D3",Bureaux!$A$2:$D$29,2,FALSE)</f>
        <v>D3 - 0013  Châteaudun</v>
      </c>
      <c r="B25" s="214">
        <f>RESULTATS!C25</f>
        <v>907</v>
      </c>
      <c r="C25" s="215"/>
      <c r="D25" s="214">
        <f>RESULTATS!E25</f>
        <v>482</v>
      </c>
      <c r="E25" s="216"/>
      <c r="F25" s="237">
        <f>RESULTATS!I25</f>
        <v>425</v>
      </c>
      <c r="G25" s="217"/>
      <c r="H25" s="214">
        <f>RESULTATS!G25</f>
        <v>482</v>
      </c>
      <c r="I25" s="216"/>
      <c r="J25" s="214">
        <f>RESULTATS!M25</f>
        <v>8</v>
      </c>
      <c r="K25" s="216"/>
      <c r="L25" s="214">
        <f>RESULTATS!O25</f>
        <v>21</v>
      </c>
      <c r="M25" s="216"/>
      <c r="N25" s="214">
        <f>RESULTATS!Q25</f>
        <v>453</v>
      </c>
      <c r="O25" s="217"/>
      <c r="P25" s="214">
        <f>RESULTATS!U25</f>
        <v>160</v>
      </c>
      <c r="Q25" s="216"/>
      <c r="R25" s="214">
        <f>RESULTATS!X25</f>
        <v>131</v>
      </c>
      <c r="S25" s="216"/>
      <c r="T25" s="214">
        <f>RESULTATS!AA25</f>
        <v>162</v>
      </c>
      <c r="U25" s="216"/>
      <c r="V25"/>
      <c r="W25"/>
      <c r="X25"/>
      <c r="Y25"/>
      <c r="Z25"/>
      <c r="AA25"/>
      <c r="AB25"/>
      <c r="AC25"/>
    </row>
    <row r="26" spans="1:29" ht="18" customHeight="1">
      <c r="A26" s="302" t="str">
        <f>VLOOKUP("E1",Bureaux!$A$2:$D$29,2,FALSE)</f>
        <v>E1 - 0014  Raymond Aubert</v>
      </c>
      <c r="B26" s="214">
        <f>RESULTATS!C26</f>
        <v>1165</v>
      </c>
      <c r="C26" s="215"/>
      <c r="D26" s="214">
        <f>RESULTATS!E26</f>
        <v>655</v>
      </c>
      <c r="E26" s="216"/>
      <c r="F26" s="237">
        <f>RESULTATS!I26</f>
        <v>510</v>
      </c>
      <c r="G26" s="217"/>
      <c r="H26" s="214">
        <f>RESULTATS!G26</f>
        <v>655</v>
      </c>
      <c r="I26" s="216"/>
      <c r="J26" s="214">
        <f>RESULTATS!M26</f>
        <v>12</v>
      </c>
      <c r="K26" s="216"/>
      <c r="L26" s="214">
        <f>RESULTATS!O26</f>
        <v>20</v>
      </c>
      <c r="M26" s="216"/>
      <c r="N26" s="214">
        <f>RESULTATS!Q26</f>
        <v>623</v>
      </c>
      <c r="O26" s="217"/>
      <c r="P26" s="214">
        <f>RESULTATS!U26</f>
        <v>215</v>
      </c>
      <c r="Q26" s="216"/>
      <c r="R26" s="214">
        <f>RESULTATS!X26</f>
        <v>217</v>
      </c>
      <c r="S26" s="216"/>
      <c r="T26" s="214">
        <f>RESULTATS!AA26</f>
        <v>191</v>
      </c>
      <c r="U26" s="216"/>
      <c r="V26"/>
      <c r="W26"/>
      <c r="X26"/>
      <c r="Y26"/>
      <c r="Z26"/>
      <c r="AA26"/>
      <c r="AB26"/>
      <c r="AC26"/>
    </row>
    <row r="27" spans="1:29" ht="18" customHeight="1">
      <c r="A27" s="302" t="str">
        <f>VLOOKUP("E2",Bureaux!$A$2:$D$29,2,FALSE)</f>
        <v>E2 - 0015  Raymond Aubert</v>
      </c>
      <c r="B27" s="214">
        <f>RESULTATS!C27</f>
        <v>1250</v>
      </c>
      <c r="C27" s="215"/>
      <c r="D27" s="214">
        <f>RESULTATS!E27</f>
        <v>653</v>
      </c>
      <c r="E27" s="216"/>
      <c r="F27" s="237">
        <f>RESULTATS!I27</f>
        <v>597</v>
      </c>
      <c r="G27" s="217"/>
      <c r="H27" s="214">
        <f>RESULTATS!G27</f>
        <v>653</v>
      </c>
      <c r="I27" s="216"/>
      <c r="J27" s="214">
        <f>RESULTATS!M27</f>
        <v>18</v>
      </c>
      <c r="K27" s="216"/>
      <c r="L27" s="214">
        <f>RESULTATS!O27</f>
        <v>20</v>
      </c>
      <c r="M27" s="216"/>
      <c r="N27" s="214">
        <f>RESULTATS!Q27</f>
        <v>615</v>
      </c>
      <c r="O27" s="217"/>
      <c r="P27" s="214">
        <f>RESULTATS!U27</f>
        <v>200</v>
      </c>
      <c r="Q27" s="216"/>
      <c r="R27" s="214">
        <f>RESULTATS!X27</f>
        <v>214</v>
      </c>
      <c r="S27" s="216"/>
      <c r="T27" s="214">
        <f>RESULTATS!AA27</f>
        <v>201</v>
      </c>
      <c r="U27" s="216"/>
      <c r="V27"/>
      <c r="W27"/>
      <c r="X27"/>
      <c r="Y27"/>
      <c r="Z27"/>
      <c r="AA27"/>
      <c r="AB27"/>
      <c r="AC27"/>
    </row>
    <row r="28" spans="1:29" ht="18" customHeight="1">
      <c r="A28" s="302" t="str">
        <f>VLOOKUP("E3",Bureaux!$A$2:$D$29,2,FALSE)</f>
        <v>E3 - 0016  Raymond Aubert</v>
      </c>
      <c r="B28" s="214">
        <f>RESULTATS!C28</f>
        <v>1032</v>
      </c>
      <c r="C28" s="215"/>
      <c r="D28" s="214">
        <f>RESULTATS!E28</f>
        <v>572</v>
      </c>
      <c r="E28" s="216"/>
      <c r="F28" s="237">
        <f>RESULTATS!I28</f>
        <v>460</v>
      </c>
      <c r="G28" s="217"/>
      <c r="H28" s="214">
        <f>RESULTATS!G28</f>
        <v>572</v>
      </c>
      <c r="I28" s="216"/>
      <c r="J28" s="214">
        <f>RESULTATS!M28</f>
        <v>13</v>
      </c>
      <c r="K28" s="216"/>
      <c r="L28" s="214">
        <f>RESULTATS!O28</f>
        <v>22</v>
      </c>
      <c r="M28" s="216"/>
      <c r="N28" s="214">
        <f>RESULTATS!Q28</f>
        <v>537</v>
      </c>
      <c r="O28" s="217"/>
      <c r="P28" s="214">
        <f>RESULTATS!U28</f>
        <v>191</v>
      </c>
      <c r="Q28" s="216"/>
      <c r="R28" s="214">
        <f>RESULTATS!X28</f>
        <v>160</v>
      </c>
      <c r="S28" s="216"/>
      <c r="T28" s="214">
        <f>RESULTATS!AA28</f>
        <v>186</v>
      </c>
      <c r="U28" s="216"/>
      <c r="V28"/>
      <c r="W28"/>
      <c r="X28"/>
      <c r="Y28"/>
      <c r="Z28"/>
      <c r="AA28"/>
      <c r="AB28"/>
      <c r="AC28"/>
    </row>
    <row r="29" spans="1:29" ht="18" customHeight="1">
      <c r="A29" s="302" t="str">
        <f>VLOOKUP("F1",Bureaux!$A$2:$D$29,2,FALSE)</f>
        <v>F1 - 0017  Maison de l'enfant</v>
      </c>
      <c r="B29" s="214">
        <f>RESULTATS!C29</f>
        <v>770</v>
      </c>
      <c r="C29" s="215"/>
      <c r="D29" s="214">
        <f>RESULTATS!E29</f>
        <v>446</v>
      </c>
      <c r="E29" s="216"/>
      <c r="F29" s="237">
        <f>RESULTATS!I29</f>
        <v>324</v>
      </c>
      <c r="G29" s="217"/>
      <c r="H29" s="214">
        <f>RESULTATS!G29</f>
        <v>446</v>
      </c>
      <c r="I29" s="216"/>
      <c r="J29" s="214">
        <f>RESULTATS!M29</f>
        <v>7</v>
      </c>
      <c r="K29" s="216"/>
      <c r="L29" s="214">
        <f>RESULTATS!O29</f>
        <v>9</v>
      </c>
      <c r="M29" s="216"/>
      <c r="N29" s="214">
        <f>RESULTATS!Q29</f>
        <v>430</v>
      </c>
      <c r="O29" s="217"/>
      <c r="P29" s="214">
        <f>RESULTATS!U29</f>
        <v>110</v>
      </c>
      <c r="Q29" s="216"/>
      <c r="R29" s="214">
        <f>RESULTATS!X29</f>
        <v>140</v>
      </c>
      <c r="S29" s="216"/>
      <c r="T29" s="214">
        <f>RESULTATS!AA29</f>
        <v>180</v>
      </c>
      <c r="U29" s="216"/>
      <c r="V29"/>
      <c r="W29"/>
      <c r="X29"/>
      <c r="Y29"/>
      <c r="Z29"/>
      <c r="AA29"/>
      <c r="AB29"/>
      <c r="AC29"/>
    </row>
    <row r="30" spans="1:29" ht="18" customHeight="1">
      <c r="A30" s="302" t="str">
        <f>VLOOKUP("F2",Bureaux!$A$2:$D$29,2,FALSE)</f>
        <v>F2 - 0018  Émile Géhant</v>
      </c>
      <c r="B30" s="214">
        <f>RESULTATS!C30</f>
        <v>504</v>
      </c>
      <c r="C30" s="215"/>
      <c r="D30" s="214">
        <f>RESULTATS!E30</f>
        <v>262</v>
      </c>
      <c r="E30" s="216"/>
      <c r="F30" s="237">
        <f>RESULTATS!I30</f>
        <v>242</v>
      </c>
      <c r="G30" s="217"/>
      <c r="H30" s="214">
        <f>RESULTATS!G30</f>
        <v>262</v>
      </c>
      <c r="I30" s="216"/>
      <c r="J30" s="214">
        <f>RESULTATS!M30</f>
        <v>4</v>
      </c>
      <c r="K30" s="216"/>
      <c r="L30" s="214">
        <f>RESULTATS!O30</f>
        <v>14</v>
      </c>
      <c r="M30" s="216"/>
      <c r="N30" s="214">
        <f>RESULTATS!Q30</f>
        <v>244</v>
      </c>
      <c r="O30" s="217"/>
      <c r="P30" s="214">
        <f>RESULTATS!U30</f>
        <v>93</v>
      </c>
      <c r="Q30" s="216"/>
      <c r="R30" s="214">
        <f>RESULTATS!X30</f>
        <v>55</v>
      </c>
      <c r="S30" s="216"/>
      <c r="T30" s="214">
        <f>RESULTATS!AA30</f>
        <v>96</v>
      </c>
      <c r="U30" s="216"/>
      <c r="V30"/>
      <c r="W30"/>
      <c r="X30"/>
      <c r="Y30"/>
      <c r="Z30"/>
      <c r="AA30"/>
      <c r="AB30"/>
      <c r="AC30"/>
    </row>
    <row r="31" spans="1:29" ht="18" customHeight="1">
      <c r="A31" s="302" t="str">
        <f>VLOOKUP("G1",Bureaux!$A$2:$D$29,2,FALSE)</f>
        <v>G1 - 0019  Hubert Metzger</v>
      </c>
      <c r="B31" s="214">
        <f>RESULTATS!C31</f>
        <v>656</v>
      </c>
      <c r="C31" s="215"/>
      <c r="D31" s="214">
        <f>RESULTATS!E31</f>
        <v>385</v>
      </c>
      <c r="E31" s="216"/>
      <c r="F31" s="237">
        <f>RESULTATS!I31</f>
        <v>271</v>
      </c>
      <c r="G31" s="217"/>
      <c r="H31" s="214">
        <f>RESULTATS!G31</f>
        <v>385</v>
      </c>
      <c r="I31" s="216"/>
      <c r="J31" s="214">
        <f>RESULTATS!M31</f>
        <v>9</v>
      </c>
      <c r="K31" s="216"/>
      <c r="L31" s="214">
        <f>RESULTATS!O31</f>
        <v>15</v>
      </c>
      <c r="M31" s="216"/>
      <c r="N31" s="214">
        <f>RESULTATS!Q31</f>
        <v>361</v>
      </c>
      <c r="O31" s="217"/>
      <c r="P31" s="214">
        <f>RESULTATS!U31</f>
        <v>109</v>
      </c>
      <c r="Q31" s="216"/>
      <c r="R31" s="214">
        <f>RESULTATS!X31</f>
        <v>97</v>
      </c>
      <c r="S31" s="216"/>
      <c r="T31" s="214">
        <f>RESULTATS!AA31</f>
        <v>155</v>
      </c>
      <c r="U31" s="216"/>
      <c r="V31"/>
      <c r="W31"/>
      <c r="X31"/>
      <c r="Y31"/>
      <c r="Z31"/>
      <c r="AA31"/>
      <c r="AB31"/>
      <c r="AC31"/>
    </row>
    <row r="32" spans="1:29" ht="18" customHeight="1">
      <c r="A32" s="302" t="str">
        <f>VLOOKUP("G2",Bureaux!$A$2:$D$29,2,FALSE)</f>
        <v>G2 - 0020  Hubert Metzger</v>
      </c>
      <c r="B32" s="214">
        <f>RESULTATS!C32</f>
        <v>750</v>
      </c>
      <c r="C32" s="215"/>
      <c r="D32" s="214">
        <f>RESULTATS!E32</f>
        <v>414</v>
      </c>
      <c r="E32" s="216"/>
      <c r="F32" s="237">
        <f>RESULTATS!I32</f>
        <v>336</v>
      </c>
      <c r="G32" s="217"/>
      <c r="H32" s="214">
        <f>RESULTATS!G32</f>
        <v>414</v>
      </c>
      <c r="I32" s="216"/>
      <c r="J32" s="214">
        <f>RESULTATS!M32</f>
        <v>11</v>
      </c>
      <c r="K32" s="216"/>
      <c r="L32" s="214">
        <f>RESULTATS!O32</f>
        <v>10</v>
      </c>
      <c r="M32" s="216"/>
      <c r="N32" s="214">
        <f>RESULTATS!Q32</f>
        <v>393</v>
      </c>
      <c r="O32" s="217"/>
      <c r="P32" s="214">
        <f>RESULTATS!U32</f>
        <v>128</v>
      </c>
      <c r="Q32" s="216"/>
      <c r="R32" s="214">
        <f>RESULTATS!X32</f>
        <v>86</v>
      </c>
      <c r="S32" s="216"/>
      <c r="T32" s="214">
        <f>RESULTATS!AA32</f>
        <v>179</v>
      </c>
      <c r="U32" s="216"/>
      <c r="V32"/>
      <c r="W32"/>
      <c r="X32"/>
      <c r="Y32"/>
      <c r="Z32"/>
      <c r="AA32"/>
      <c r="AB32"/>
      <c r="AC32"/>
    </row>
    <row r="33" spans="1:29" ht="18" customHeight="1">
      <c r="A33" s="302" t="str">
        <f>VLOOKUP("H1",Bureaux!$A$2:$D$29,2,FALSE)</f>
        <v>H1 - 0021  Léonard de Vinci</v>
      </c>
      <c r="B33" s="214">
        <f>RESULTATS!C33</f>
        <v>1036</v>
      </c>
      <c r="C33" s="215"/>
      <c r="D33" s="214">
        <f>RESULTATS!E33</f>
        <v>510</v>
      </c>
      <c r="E33" s="216"/>
      <c r="F33" s="237">
        <f>RESULTATS!I33</f>
        <v>526</v>
      </c>
      <c r="G33" s="217"/>
      <c r="H33" s="214">
        <f>RESULTATS!G33</f>
        <v>510</v>
      </c>
      <c r="I33" s="216"/>
      <c r="J33" s="214">
        <f>RESULTATS!M33</f>
        <v>10</v>
      </c>
      <c r="K33" s="216"/>
      <c r="L33" s="214">
        <f>RESULTATS!O33</f>
        <v>13</v>
      </c>
      <c r="M33" s="216"/>
      <c r="N33" s="214">
        <f>RESULTATS!Q33</f>
        <v>487</v>
      </c>
      <c r="O33" s="217"/>
      <c r="P33" s="214">
        <f>RESULTATS!U33</f>
        <v>139</v>
      </c>
      <c r="Q33" s="216"/>
      <c r="R33" s="214">
        <f>RESULTATS!X33</f>
        <v>164</v>
      </c>
      <c r="S33" s="216"/>
      <c r="T33" s="214">
        <f>RESULTATS!AA33</f>
        <v>184</v>
      </c>
      <c r="U33" s="216"/>
      <c r="V33"/>
      <c r="W33"/>
      <c r="X33"/>
      <c r="Y33"/>
      <c r="Z33"/>
      <c r="AA33"/>
      <c r="AB33"/>
      <c r="AC33"/>
    </row>
    <row r="34" spans="1:29" ht="18" customHeight="1">
      <c r="A34" s="302" t="str">
        <f>VLOOKUP("J1",Bureaux!$A$2:$D$29,2,FALSE)</f>
        <v>J1 - 0022  René Rücklin</v>
      </c>
      <c r="B34" s="214">
        <f>RESULTATS!C34</f>
        <v>573</v>
      </c>
      <c r="C34" s="215"/>
      <c r="D34" s="214">
        <f>RESULTATS!E34</f>
        <v>266</v>
      </c>
      <c r="E34" s="216"/>
      <c r="F34" s="237">
        <f>RESULTATS!I34</f>
        <v>307</v>
      </c>
      <c r="G34" s="217"/>
      <c r="H34" s="214">
        <f>RESULTATS!G34</f>
        <v>266</v>
      </c>
      <c r="I34" s="216"/>
      <c r="J34" s="214">
        <f>RESULTATS!M34</f>
        <v>10</v>
      </c>
      <c r="K34" s="216"/>
      <c r="L34" s="214">
        <f>RESULTATS!O34</f>
        <v>6</v>
      </c>
      <c r="M34" s="216"/>
      <c r="N34" s="214">
        <f>RESULTATS!Q34</f>
        <v>250</v>
      </c>
      <c r="O34" s="217"/>
      <c r="P34" s="214">
        <f>RESULTATS!U34</f>
        <v>94</v>
      </c>
      <c r="Q34" s="216"/>
      <c r="R34" s="214">
        <f>RESULTATS!X34</f>
        <v>58</v>
      </c>
      <c r="S34" s="216"/>
      <c r="T34" s="214">
        <f>RESULTATS!AA34</f>
        <v>98</v>
      </c>
      <c r="U34" s="216"/>
      <c r="V34"/>
      <c r="W34"/>
      <c r="X34"/>
      <c r="Y34"/>
      <c r="Z34"/>
      <c r="AA34"/>
      <c r="AB34"/>
      <c r="AC34"/>
    </row>
    <row r="35" spans="1:29" ht="18" customHeight="1">
      <c r="A35" s="302" t="str">
        <f>VLOOKUP("J2",Bureaux!$A$2:$D$29,2,FALSE)</f>
        <v>J2 - 0023  René Rücklin</v>
      </c>
      <c r="B35" s="214">
        <f>RESULTATS!C35</f>
        <v>804</v>
      </c>
      <c r="C35" s="215"/>
      <c r="D35" s="214">
        <f>RESULTATS!E35</f>
        <v>383</v>
      </c>
      <c r="E35" s="216"/>
      <c r="F35" s="237">
        <f>RESULTATS!I35</f>
        <v>421</v>
      </c>
      <c r="G35" s="217"/>
      <c r="H35" s="214">
        <f>RESULTATS!G35</f>
        <v>383</v>
      </c>
      <c r="I35" s="216"/>
      <c r="J35" s="214">
        <f>RESULTATS!M35</f>
        <v>9</v>
      </c>
      <c r="K35" s="216"/>
      <c r="L35" s="214">
        <f>RESULTATS!O35</f>
        <v>12</v>
      </c>
      <c r="M35" s="216"/>
      <c r="N35" s="214">
        <f>RESULTATS!Q35</f>
        <v>362</v>
      </c>
      <c r="O35" s="217"/>
      <c r="P35" s="214">
        <f>RESULTATS!U35</f>
        <v>100</v>
      </c>
      <c r="Q35" s="216"/>
      <c r="R35" s="214">
        <f>RESULTATS!X35</f>
        <v>114</v>
      </c>
      <c r="S35" s="216"/>
      <c r="T35" s="214">
        <f>RESULTATS!AA35</f>
        <v>148</v>
      </c>
      <c r="U35" s="216"/>
      <c r="V35"/>
      <c r="W35"/>
      <c r="X35"/>
      <c r="Y35"/>
      <c r="Z35"/>
      <c r="AA35"/>
      <c r="AB35"/>
      <c r="AC35"/>
    </row>
    <row r="36" spans="1:29" ht="18" customHeight="1">
      <c r="A36" s="302" t="str">
        <f>VLOOKUP("J3",Bureaux!$A$2:$D$29,2,FALSE)</f>
        <v>J3 - 0024  René Rücklin</v>
      </c>
      <c r="B36" s="214">
        <f>RESULTATS!C36</f>
        <v>566</v>
      </c>
      <c r="C36" s="215"/>
      <c r="D36" s="214">
        <f>RESULTATS!E36</f>
        <v>245</v>
      </c>
      <c r="E36" s="216"/>
      <c r="F36" s="237">
        <f>RESULTATS!I36</f>
        <v>321</v>
      </c>
      <c r="G36" s="217"/>
      <c r="H36" s="214">
        <f>RESULTATS!G36</f>
        <v>245</v>
      </c>
      <c r="I36" s="216"/>
      <c r="J36" s="214">
        <f>RESULTATS!M36</f>
        <v>8</v>
      </c>
      <c r="K36" s="216"/>
      <c r="L36" s="214">
        <f>RESULTATS!O36</f>
        <v>13</v>
      </c>
      <c r="M36" s="216"/>
      <c r="N36" s="214">
        <f>RESULTATS!Q36</f>
        <v>224</v>
      </c>
      <c r="O36" s="217"/>
      <c r="P36" s="214">
        <f>RESULTATS!U36</f>
        <v>60</v>
      </c>
      <c r="Q36" s="216"/>
      <c r="R36" s="214">
        <f>RESULTATS!X36</f>
        <v>60</v>
      </c>
      <c r="S36" s="216"/>
      <c r="T36" s="214">
        <f>RESULTATS!AA36</f>
        <v>104</v>
      </c>
      <c r="U36" s="216"/>
      <c r="V36"/>
      <c r="W36"/>
      <c r="X36"/>
      <c r="Y36"/>
      <c r="Z36"/>
      <c r="AA36"/>
      <c r="AB36"/>
      <c r="AC36"/>
    </row>
    <row r="37" spans="1:29" ht="18" customHeight="1">
      <c r="A37" s="302" t="str">
        <f>VLOOKUP("K1",Bureaux!$A$2:$D$29,2,FALSE)</f>
        <v>K1 - 0025  Louis Pergaud</v>
      </c>
      <c r="B37" s="214">
        <f>RESULTATS!C37</f>
        <v>958</v>
      </c>
      <c r="C37" s="215"/>
      <c r="D37" s="214">
        <f>RESULTATS!E37</f>
        <v>411</v>
      </c>
      <c r="E37" s="216"/>
      <c r="F37" s="237">
        <f>RESULTATS!I37</f>
        <v>547</v>
      </c>
      <c r="G37" s="217"/>
      <c r="H37" s="214">
        <f>RESULTATS!G37</f>
        <v>411</v>
      </c>
      <c r="I37" s="216"/>
      <c r="J37" s="214">
        <f>RESULTATS!M37</f>
        <v>8</v>
      </c>
      <c r="K37" s="216"/>
      <c r="L37" s="214">
        <f>RESULTATS!O37</f>
        <v>11</v>
      </c>
      <c r="M37" s="216"/>
      <c r="N37" s="214">
        <f>RESULTATS!Q37</f>
        <v>392</v>
      </c>
      <c r="O37" s="217"/>
      <c r="P37" s="214">
        <f>RESULTATS!U37</f>
        <v>76</v>
      </c>
      <c r="Q37" s="216"/>
      <c r="R37" s="214">
        <f>RESULTATS!X37</f>
        <v>123</v>
      </c>
      <c r="S37" s="216"/>
      <c r="T37" s="214">
        <f>RESULTATS!AA37</f>
        <v>193</v>
      </c>
      <c r="U37" s="216"/>
      <c r="V37"/>
      <c r="W37"/>
      <c r="X37"/>
      <c r="Y37"/>
      <c r="Z37"/>
      <c r="AA37"/>
      <c r="AB37"/>
      <c r="AC37"/>
    </row>
    <row r="38" spans="1:29" ht="18" customHeight="1">
      <c r="A38" s="302" t="str">
        <f>VLOOKUP("K2",Bureaux!$A$2:$D$29,2,FALSE)</f>
        <v>K2 - 0026  Louis Pergaud</v>
      </c>
      <c r="B38" s="214">
        <f>RESULTATS!C38</f>
        <v>782</v>
      </c>
      <c r="C38" s="215"/>
      <c r="D38" s="214">
        <f>RESULTATS!E38</f>
        <v>329</v>
      </c>
      <c r="E38" s="216"/>
      <c r="F38" s="237">
        <f>RESULTATS!I38</f>
        <v>453</v>
      </c>
      <c r="G38" s="217"/>
      <c r="H38" s="214">
        <f>RESULTATS!G38</f>
        <v>329</v>
      </c>
      <c r="I38" s="216"/>
      <c r="J38" s="214">
        <f>RESULTATS!M38</f>
        <v>8</v>
      </c>
      <c r="K38" s="216"/>
      <c r="L38" s="214">
        <f>RESULTATS!O38</f>
        <v>8</v>
      </c>
      <c r="M38" s="216"/>
      <c r="N38" s="214">
        <f>RESULTATS!Q38</f>
        <v>313</v>
      </c>
      <c r="O38" s="217"/>
      <c r="P38" s="214">
        <f>RESULTATS!U38</f>
        <v>75</v>
      </c>
      <c r="Q38" s="216"/>
      <c r="R38" s="214">
        <f>RESULTATS!X38</f>
        <v>71</v>
      </c>
      <c r="S38" s="216"/>
      <c r="T38" s="214">
        <f>RESULTATS!AA38</f>
        <v>167</v>
      </c>
      <c r="U38" s="216"/>
      <c r="V38"/>
      <c r="W38"/>
      <c r="X38"/>
      <c r="Y38"/>
      <c r="Z38"/>
      <c r="AA38"/>
      <c r="AB38"/>
      <c r="AC38"/>
    </row>
    <row r="39" spans="1:29" ht="18" customHeight="1">
      <c r="A39" s="302" t="str">
        <f>VLOOKUP("L1",Bureaux!$A$2:$D$29,2,FALSE)</f>
        <v>L1 - 0027  Les Barres</v>
      </c>
      <c r="B39" s="214">
        <f>RESULTATS!C39</f>
        <v>1347</v>
      </c>
      <c r="C39" s="215"/>
      <c r="D39" s="214">
        <f>RESULTATS!E39</f>
        <v>703</v>
      </c>
      <c r="E39" s="216"/>
      <c r="F39" s="237">
        <f>RESULTATS!I39</f>
        <v>644</v>
      </c>
      <c r="G39" s="217"/>
      <c r="H39" s="214">
        <f>RESULTATS!G39</f>
        <v>703</v>
      </c>
      <c r="I39" s="216"/>
      <c r="J39" s="214">
        <f>RESULTATS!M39</f>
        <v>17</v>
      </c>
      <c r="K39" s="216"/>
      <c r="L39" s="214">
        <f>RESULTATS!O39</f>
        <v>12</v>
      </c>
      <c r="M39" s="216"/>
      <c r="N39" s="214">
        <f>RESULTATS!Q39</f>
        <v>674</v>
      </c>
      <c r="O39" s="217"/>
      <c r="P39" s="214">
        <f>RESULTATS!U39</f>
        <v>168</v>
      </c>
      <c r="Q39" s="216"/>
      <c r="R39" s="214">
        <f>RESULTATS!X39</f>
        <v>209</v>
      </c>
      <c r="S39" s="216"/>
      <c r="T39" s="214">
        <f>RESULTATS!AA39</f>
        <v>297</v>
      </c>
      <c r="U39" s="216"/>
      <c r="V39"/>
      <c r="W39"/>
      <c r="X39"/>
      <c r="Y39"/>
      <c r="Z39"/>
      <c r="AA39"/>
      <c r="AB39"/>
      <c r="AC39"/>
    </row>
    <row r="40" spans="1:29" ht="18" customHeight="1">
      <c r="A40" s="302" t="str">
        <f>VLOOKUP("L2",Bureaux!$A$2:$D$29,2,FALSE)</f>
        <v>L2 - 0028  Les Barres</v>
      </c>
      <c r="B40" s="214">
        <f>RESULTATS!C40</f>
        <v>1159</v>
      </c>
      <c r="C40" s="215"/>
      <c r="D40" s="214">
        <f>RESULTATS!E40</f>
        <v>666</v>
      </c>
      <c r="E40" s="216"/>
      <c r="F40" s="237">
        <f>RESULTATS!I40</f>
        <v>493</v>
      </c>
      <c r="G40" s="217"/>
      <c r="H40" s="214">
        <f>RESULTATS!G40</f>
        <v>666</v>
      </c>
      <c r="I40" s="216"/>
      <c r="J40" s="214">
        <f>RESULTATS!M40</f>
        <v>11</v>
      </c>
      <c r="K40" s="216"/>
      <c r="L40" s="214">
        <f>RESULTATS!O40</f>
        <v>25</v>
      </c>
      <c r="M40" s="216"/>
      <c r="N40" s="214">
        <f>RESULTATS!Q40</f>
        <v>630</v>
      </c>
      <c r="O40" s="217"/>
      <c r="P40" s="214">
        <f>RESULTATS!U40</f>
        <v>190</v>
      </c>
      <c r="Q40" s="216"/>
      <c r="R40" s="214">
        <f>RESULTATS!X40</f>
        <v>160</v>
      </c>
      <c r="S40" s="216"/>
      <c r="T40" s="214">
        <f>RESULTATS!AA40</f>
        <v>280</v>
      </c>
      <c r="U40" s="216"/>
      <c r="V40"/>
      <c r="W40"/>
      <c r="X40"/>
      <c r="Y40"/>
      <c r="Z40"/>
      <c r="AA40"/>
      <c r="AB40"/>
      <c r="AC40"/>
    </row>
    <row r="41" spans="1:29" ht="18" customHeight="1" thickBot="1">
      <c r="A41" s="296"/>
      <c r="B41" s="218"/>
      <c r="C41" s="219"/>
      <c r="D41" s="220"/>
      <c r="E41" s="219"/>
      <c r="F41" s="238"/>
      <c r="G41" s="222"/>
      <c r="H41" s="220"/>
      <c r="I41" s="219"/>
      <c r="J41" s="221"/>
      <c r="K41" s="219"/>
      <c r="L41" s="221"/>
      <c r="M41" s="219"/>
      <c r="N41" s="221"/>
      <c r="O41" s="222"/>
      <c r="P41" s="223"/>
      <c r="Q41" s="219"/>
      <c r="R41" s="221"/>
      <c r="S41" s="219"/>
      <c r="T41" s="221"/>
      <c r="U41" s="219"/>
      <c r="V41"/>
      <c r="W41"/>
      <c r="X41"/>
      <c r="Y41"/>
      <c r="Z41"/>
      <c r="AA41"/>
      <c r="AB41"/>
      <c r="AC41"/>
    </row>
    <row r="42" spans="1:29" ht="13.5" thickBot="1">
      <c r="A42" s="297" t="s">
        <v>36</v>
      </c>
      <c r="B42" s="224">
        <f>SUM(B13:B40)</f>
        <v>26589</v>
      </c>
      <c r="C42" s="225"/>
      <c r="D42" s="224">
        <f>SUM(D13:D40)</f>
        <v>14177</v>
      </c>
      <c r="E42" s="225"/>
      <c r="F42" s="224">
        <f>SUM(F13:F40)</f>
        <v>12412</v>
      </c>
      <c r="G42" s="226"/>
      <c r="H42" s="224">
        <f>SUM(H13:H40)</f>
        <v>14177</v>
      </c>
      <c r="I42" s="225"/>
      <c r="J42" s="224">
        <f>SUM(J13:J40)</f>
        <v>327</v>
      </c>
      <c r="K42" s="225"/>
      <c r="L42" s="224">
        <f>SUM(L13:L40)</f>
        <v>377</v>
      </c>
      <c r="M42" s="225"/>
      <c r="N42" s="224">
        <f>SUM(N13:N40)</f>
        <v>13473</v>
      </c>
      <c r="O42" s="226"/>
      <c r="P42" s="224">
        <f>SUM(P13:P40)</f>
        <v>3653</v>
      </c>
      <c r="Q42" s="227"/>
      <c r="R42" s="224">
        <f>SUM(R13:R40)</f>
        <v>4541</v>
      </c>
      <c r="S42" s="227"/>
      <c r="T42" s="224">
        <f>SUM(T13:T40)</f>
        <v>5279</v>
      </c>
      <c r="U42" s="227"/>
      <c r="V42"/>
      <c r="W42"/>
      <c r="X42"/>
      <c r="Y42"/>
      <c r="Z42"/>
      <c r="AA42"/>
      <c r="AB42"/>
      <c r="AC42"/>
    </row>
    <row r="44" spans="1:29">
      <c r="A44" s="228"/>
      <c r="B44" s="17"/>
      <c r="J44" s="3"/>
      <c r="L44" s="3"/>
      <c r="N44" s="3"/>
      <c r="P44" s="3"/>
      <c r="S44" s="3"/>
      <c r="U44" s="3"/>
      <c r="V44" s="3"/>
      <c r="X44" s="3"/>
      <c r="Z44" s="3"/>
      <c r="AB44" s="3"/>
    </row>
  </sheetData>
  <mergeCells count="6">
    <mergeCell ref="P9:Q9"/>
    <mergeCell ref="R9:S9"/>
    <mergeCell ref="P8:Q8"/>
    <mergeCell ref="R8:S8"/>
    <mergeCell ref="T8:U8"/>
    <mergeCell ref="T9:U9"/>
  </mergeCells>
  <phoneticPr fontId="0" type="noConversion"/>
  <printOptions horizontalCentered="1"/>
  <pageMargins left="0" right="0" top="0.78740157480314965" bottom="0.51181102362204722" header="0.39370078740157483" footer="0.39370078740157483"/>
  <pageSetup paperSize="9" scale="74" orientation="landscape" horizontalDpi="4294967292" verticalDpi="4294967292" r:id="rId1"/>
  <headerFooter alignWithMargins="0">
    <oddHeader xml:space="preserve">&amp;L&amp;"Times New Roman,Gras"&amp;16Mairie de Belfort&amp;C&amp;"Times New Roman,Gras"&amp;20&amp;EÉLECTIONS RÉGIONALES  (2ème Tour)&amp;R&amp;"Times New Roman,Gras"&amp;11 13 Décembre&amp;12 2015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Feuil12">
    <pageSetUpPr fitToPage="1"/>
  </sheetPr>
  <dimension ref="B2:F25"/>
  <sheetViews>
    <sheetView showGridLines="0" workbookViewId="0">
      <selection activeCell="D16" sqref="D16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VLOOKUP("D2",Bureaux!$A$2:$E$29,3,FALSE)</f>
        <v>D2 - 0012  GROUPE SCOLAIRE CHÂTEAUDUN (Rue de Châteaudun)</v>
      </c>
      <c r="C3"/>
    </row>
    <row r="4" spans="2:6" ht="20.100000000000001" customHeight="1">
      <c r="B4" s="21" t="str">
        <f>CONCATENATE(VLOOKUP("D2",Bureaux!$A$2:$E$29,4,FALSE)," Circonscription - Canton ",VLOOKUP("D2",Bureaux!$A$2:$E$29,5,FALSE))</f>
        <v>1ère Circonscription - Canton 3 - Belfort 2</v>
      </c>
      <c r="C4"/>
    </row>
    <row r="5" spans="2:6" ht="20.100000000000001" customHeight="1"/>
    <row r="6" spans="2:6" ht="20.100000000000001" customHeight="1" thickBot="1"/>
    <row r="7" spans="2:6" s="370" customFormat="1" ht="30" customHeight="1" thickBot="1">
      <c r="B7" s="366"/>
      <c r="C7" s="367" t="s">
        <v>1</v>
      </c>
      <c r="D7" s="368">
        <v>821</v>
      </c>
      <c r="E7" s="369" t="s">
        <v>2</v>
      </c>
    </row>
    <row r="8" spans="2:6" s="370" customFormat="1" ht="30" customHeight="1">
      <c r="B8" s="371"/>
      <c r="C8" s="372" t="s">
        <v>55</v>
      </c>
      <c r="D8" s="373">
        <v>459</v>
      </c>
      <c r="E8" s="374"/>
    </row>
    <row r="9" spans="2:6" s="370" customFormat="1" ht="30" customHeight="1">
      <c r="B9" s="371"/>
      <c r="C9" s="372" t="s">
        <v>42</v>
      </c>
      <c r="D9" s="373">
        <v>459</v>
      </c>
      <c r="E9" s="374">
        <f>IF(D7=0,0,D9/D7)</f>
        <v>0.55907429963459199</v>
      </c>
      <c r="F9" s="375" t="s">
        <v>46</v>
      </c>
    </row>
    <row r="10" spans="2:6" s="370" customFormat="1" ht="30" customHeight="1">
      <c r="B10" s="371"/>
      <c r="C10" s="372" t="s">
        <v>124</v>
      </c>
      <c r="D10" s="373">
        <v>12</v>
      </c>
      <c r="E10" s="374">
        <f>IF(D7=0,0,D10/D7)</f>
        <v>1.4616321559074299E-2</v>
      </c>
    </row>
    <row r="11" spans="2:6" s="370" customFormat="1" ht="30" customHeight="1">
      <c r="B11" s="371"/>
      <c r="C11" s="372" t="s">
        <v>4</v>
      </c>
      <c r="D11" s="373">
        <v>6</v>
      </c>
      <c r="E11" s="374">
        <f>IF(D9=0,0,D11/D9)</f>
        <v>1.3071895424836602E-2</v>
      </c>
      <c r="F11" s="375" t="s">
        <v>47</v>
      </c>
    </row>
    <row r="12" spans="2:6" s="370" customFormat="1" ht="30" customHeight="1" thickBot="1">
      <c r="B12" s="376"/>
      <c r="C12" s="377" t="s">
        <v>5</v>
      </c>
      <c r="D12" s="378">
        <v>441</v>
      </c>
      <c r="E12" s="379">
        <f>IF(D7=0,0,D12/D7)</f>
        <v>0.53714981729598055</v>
      </c>
      <c r="F12" s="375" t="s">
        <v>48</v>
      </c>
    </row>
    <row r="13" spans="2:6" s="384" customFormat="1" ht="30" customHeight="1">
      <c r="B13" s="380"/>
      <c r="C13" s="381" t="str">
        <f>Candidats!A2&amp;" "&amp;Candidats!B2</f>
        <v>Sophie MONTEL</v>
      </c>
      <c r="D13" s="382">
        <v>138</v>
      </c>
      <c r="E13" s="374">
        <f t="shared" ref="E13:E15" si="0">IF(D$12=0,0,D13/D$12)</f>
        <v>0.31292517006802723</v>
      </c>
      <c r="F13" s="383" t="s">
        <v>136</v>
      </c>
    </row>
    <row r="14" spans="2:6" s="384" customFormat="1" ht="30" customHeight="1">
      <c r="B14" s="380"/>
      <c r="C14" s="381" t="str">
        <f>Candidats!A3&amp;" "&amp;Candidats!B3</f>
        <v>François SAUVADET</v>
      </c>
      <c r="D14" s="382">
        <v>165</v>
      </c>
      <c r="E14" s="374">
        <f t="shared" si="0"/>
        <v>0.37414965986394561</v>
      </c>
    </row>
    <row r="15" spans="2:6" s="384" customFormat="1" ht="30" customHeight="1" thickBot="1">
      <c r="B15" s="385"/>
      <c r="C15" s="386" t="str">
        <f>Candidats!A4&amp;" "&amp;Candidats!B4</f>
        <v>Marie-Guite DUFAY</v>
      </c>
      <c r="D15" s="387">
        <v>138</v>
      </c>
      <c r="E15" s="388">
        <f t="shared" si="0"/>
        <v>0.31292517006802723</v>
      </c>
    </row>
    <row r="16" spans="2:6" ht="20.100000000000001" customHeight="1">
      <c r="D16" s="22" t="str">
        <f>IF(SUM(D13:D15)&lt;&gt;D12,"!!! FAUX","")</f>
        <v/>
      </c>
    </row>
    <row r="17" spans="3:5" ht="20.100000000000001" customHeight="1">
      <c r="C17" s="23" t="s">
        <v>6</v>
      </c>
      <c r="D17" s="22">
        <f>SUM(D13:D15)</f>
        <v>441</v>
      </c>
    </row>
    <row r="18" spans="3:5" s="138" customFormat="1" ht="9.9499999999999993" customHeight="1">
      <c r="C18" s="139"/>
      <c r="D18" s="140"/>
    </row>
    <row r="19" spans="3:5" s="138" customFormat="1" ht="9.9499999999999993" customHeight="1">
      <c r="C19" s="139"/>
      <c r="D19" s="140"/>
      <c r="E19" s="141" t="s">
        <v>49</v>
      </c>
    </row>
    <row r="20" spans="3:5" s="138" customFormat="1" ht="9.9499999999999993" customHeight="1">
      <c r="C20" s="139"/>
      <c r="D20" s="140"/>
      <c r="E20" s="141" t="s">
        <v>50</v>
      </c>
    </row>
    <row r="21" spans="3:5" s="138" customFormat="1" ht="9.9499999999999993" customHeight="1">
      <c r="C21" s="139"/>
      <c r="D21" s="140"/>
      <c r="E21" s="141" t="s">
        <v>51</v>
      </c>
    </row>
    <row r="22" spans="3:5" ht="9.9499999999999993" customHeight="1">
      <c r="E22" s="141" t="s">
        <v>52</v>
      </c>
    </row>
    <row r="23" spans="3:5" ht="9.9499999999999993" customHeight="1"/>
    <row r="24" spans="3:5" ht="9.9499999999999993" customHeight="1"/>
    <row r="25" spans="3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(2ème Tour)&amp;R&amp;"Times New Roman,Normal"&amp;12 13 Décembre 2015
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Feuil13">
    <pageSetUpPr fitToPage="1"/>
  </sheetPr>
  <dimension ref="B2:F25"/>
  <sheetViews>
    <sheetView showGridLines="0" workbookViewId="0">
      <selection activeCell="D16" sqref="D16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VLOOKUP("D3",Bureaux!$A$2:$E$29,3,FALSE)</f>
        <v>D3 - 0013  GROUPE SCOLAIRE CHÂTEAUDUN (Rue de Châteaudun)</v>
      </c>
      <c r="C3"/>
    </row>
    <row r="4" spans="2:6" ht="20.100000000000001" customHeight="1">
      <c r="B4" s="21" t="str">
        <f>CONCATENATE(VLOOKUP("D3",Bureaux!$A$2:$E$29,4,FALSE)," Circonscription - Canton ",VLOOKUP("D3",Bureaux!$A$2:$E$29,5,FALSE))</f>
        <v>1ère Circonscription - Canton 3 - Belfort 2</v>
      </c>
      <c r="C4"/>
    </row>
    <row r="5" spans="2:6" ht="20.100000000000001" customHeight="1"/>
    <row r="6" spans="2:6" ht="20.100000000000001" customHeight="1" thickBot="1"/>
    <row r="7" spans="2:6" s="370" customFormat="1" ht="30" customHeight="1" thickBot="1">
      <c r="B7" s="366"/>
      <c r="C7" s="367" t="s">
        <v>1</v>
      </c>
      <c r="D7" s="368">
        <v>907</v>
      </c>
      <c r="E7" s="369" t="s">
        <v>2</v>
      </c>
    </row>
    <row r="8" spans="2:6" s="370" customFormat="1" ht="30" customHeight="1">
      <c r="B8" s="371"/>
      <c r="C8" s="372" t="s">
        <v>55</v>
      </c>
      <c r="D8" s="373">
        <v>482</v>
      </c>
      <c r="E8" s="374"/>
    </row>
    <row r="9" spans="2:6" s="370" customFormat="1" ht="30" customHeight="1">
      <c r="B9" s="371"/>
      <c r="C9" s="372" t="s">
        <v>42</v>
      </c>
      <c r="D9" s="373">
        <v>482</v>
      </c>
      <c r="E9" s="374">
        <f>IF(D7=0,0,D9/D7)</f>
        <v>0.5314222712238148</v>
      </c>
      <c r="F9" s="375" t="s">
        <v>46</v>
      </c>
    </row>
    <row r="10" spans="2:6" s="370" customFormat="1" ht="30" customHeight="1">
      <c r="B10" s="371"/>
      <c r="C10" s="372" t="s">
        <v>124</v>
      </c>
      <c r="D10" s="373">
        <v>8</v>
      </c>
      <c r="E10" s="374">
        <f>IF(D7=0,0,D10/D7)</f>
        <v>8.8202866593164279E-3</v>
      </c>
    </row>
    <row r="11" spans="2:6" s="370" customFormat="1" ht="30" customHeight="1">
      <c r="B11" s="371"/>
      <c r="C11" s="372" t="s">
        <v>4</v>
      </c>
      <c r="D11" s="373">
        <v>21</v>
      </c>
      <c r="E11" s="374">
        <f>IF(D9=0,0,D11/D9)</f>
        <v>4.3568464730290454E-2</v>
      </c>
      <c r="F11" s="375" t="s">
        <v>47</v>
      </c>
    </row>
    <row r="12" spans="2:6" s="370" customFormat="1" ht="30" customHeight="1" thickBot="1">
      <c r="B12" s="376"/>
      <c r="C12" s="377" t="s">
        <v>5</v>
      </c>
      <c r="D12" s="378">
        <v>453</v>
      </c>
      <c r="E12" s="379">
        <f>IF(D7=0,0,D12/D7)</f>
        <v>0.4994487320837927</v>
      </c>
      <c r="F12" s="375" t="s">
        <v>48</v>
      </c>
    </row>
    <row r="13" spans="2:6" s="384" customFormat="1" ht="30" customHeight="1">
      <c r="B13" s="380"/>
      <c r="C13" s="381" t="str">
        <f>Candidats!A2&amp;" "&amp;Candidats!B2</f>
        <v>Sophie MONTEL</v>
      </c>
      <c r="D13" s="382">
        <v>160</v>
      </c>
      <c r="E13" s="374">
        <f t="shared" ref="E13:E15" si="0">IF(D$12=0,0,D13/D$12)</f>
        <v>0.35320088300220753</v>
      </c>
      <c r="F13" s="383" t="s">
        <v>136</v>
      </c>
    </row>
    <row r="14" spans="2:6" s="384" customFormat="1" ht="30" customHeight="1">
      <c r="B14" s="380"/>
      <c r="C14" s="381" t="str">
        <f>Candidats!A3&amp;" "&amp;Candidats!B3</f>
        <v>François SAUVADET</v>
      </c>
      <c r="D14" s="382">
        <v>131</v>
      </c>
      <c r="E14" s="374">
        <f t="shared" si="0"/>
        <v>0.28918322295805737</v>
      </c>
    </row>
    <row r="15" spans="2:6" s="384" customFormat="1" ht="30" customHeight="1" thickBot="1">
      <c r="B15" s="385"/>
      <c r="C15" s="386" t="str">
        <f>Candidats!A4&amp;" "&amp;Candidats!B4</f>
        <v>Marie-Guite DUFAY</v>
      </c>
      <c r="D15" s="387">
        <v>162</v>
      </c>
      <c r="E15" s="388">
        <f t="shared" si="0"/>
        <v>0.35761589403973509</v>
      </c>
    </row>
    <row r="16" spans="2:6" ht="20.100000000000001" customHeight="1">
      <c r="D16" s="22" t="str">
        <f>IF(SUM(D13:D15)&lt;&gt;D12,"!!! FAUX","")</f>
        <v/>
      </c>
    </row>
    <row r="17" spans="3:5" ht="20.100000000000001" customHeight="1">
      <c r="C17" s="23" t="s">
        <v>6</v>
      </c>
      <c r="D17" s="22">
        <f>SUM(D13:D15)</f>
        <v>453</v>
      </c>
    </row>
    <row r="18" spans="3:5" s="138" customFormat="1" ht="9.9499999999999993" customHeight="1">
      <c r="C18" s="139"/>
      <c r="D18" s="140"/>
    </row>
    <row r="19" spans="3:5" s="138" customFormat="1" ht="9.9499999999999993" customHeight="1">
      <c r="C19" s="139"/>
      <c r="D19" s="140"/>
      <c r="E19" s="141" t="s">
        <v>49</v>
      </c>
    </row>
    <row r="20" spans="3:5" s="138" customFormat="1" ht="9.9499999999999993" customHeight="1">
      <c r="C20" s="139"/>
      <c r="D20" s="140"/>
      <c r="E20" s="141" t="s">
        <v>50</v>
      </c>
    </row>
    <row r="21" spans="3:5" s="138" customFormat="1" ht="9.9499999999999993" customHeight="1">
      <c r="C21" s="139"/>
      <c r="D21" s="140"/>
      <c r="E21" s="141" t="s">
        <v>51</v>
      </c>
    </row>
    <row r="22" spans="3:5" ht="9.9499999999999993" customHeight="1">
      <c r="E22" s="141" t="s">
        <v>52</v>
      </c>
    </row>
    <row r="23" spans="3:5" ht="9.9499999999999993" customHeight="1"/>
    <row r="24" spans="3:5" ht="9.9499999999999993" customHeight="1"/>
    <row r="25" spans="3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(2ème Tour)&amp;R&amp;"Times New Roman,Normal"&amp;12 13 Décembre 2015
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Feuil14">
    <pageSetUpPr fitToPage="1"/>
  </sheetPr>
  <dimension ref="B2:F25"/>
  <sheetViews>
    <sheetView showGridLines="0" workbookViewId="0">
      <selection activeCell="D16" sqref="D16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VLOOKUP("E1",Bureaux!$A$2:$E$29,3,FALSE)</f>
        <v>E1 - 0014  GROUPE SCOLAIRE RAYMOND AUBERT (Rue de la 1ère Armée Française)</v>
      </c>
      <c r="C3"/>
    </row>
    <row r="4" spans="2:6" ht="20.100000000000001" customHeight="1">
      <c r="B4" s="21" t="str">
        <f>CONCATENATE(VLOOKUP("E1",Bureaux!$A$2:$E$29,4,FALSE)," Circonscription - Canton ",VLOOKUP("E1",Bureaux!$A$2:$E$29,5,FALSE))</f>
        <v>2ème Circonscription - Canton 4 - Belfort 3</v>
      </c>
      <c r="C4"/>
    </row>
    <row r="5" spans="2:6" ht="20.100000000000001" customHeight="1"/>
    <row r="6" spans="2:6" ht="20.100000000000001" customHeight="1" thickBot="1"/>
    <row r="7" spans="2:6" s="370" customFormat="1" ht="30" customHeight="1" thickBot="1">
      <c r="B7" s="366"/>
      <c r="C7" s="367" t="s">
        <v>1</v>
      </c>
      <c r="D7" s="368">
        <v>1165</v>
      </c>
      <c r="E7" s="369" t="s">
        <v>2</v>
      </c>
    </row>
    <row r="8" spans="2:6" s="370" customFormat="1" ht="30" customHeight="1">
      <c r="B8" s="371"/>
      <c r="C8" s="372" t="s">
        <v>55</v>
      </c>
      <c r="D8" s="373">
        <v>655</v>
      </c>
      <c r="E8" s="374"/>
    </row>
    <row r="9" spans="2:6" s="370" customFormat="1" ht="30" customHeight="1">
      <c r="B9" s="371"/>
      <c r="C9" s="372" t="s">
        <v>42</v>
      </c>
      <c r="D9" s="373">
        <v>655</v>
      </c>
      <c r="E9" s="374">
        <f>IF(D7=0,0,D9/D7)</f>
        <v>0.5622317596566524</v>
      </c>
      <c r="F9" s="375" t="s">
        <v>46</v>
      </c>
    </row>
    <row r="10" spans="2:6" s="370" customFormat="1" ht="30" customHeight="1">
      <c r="B10" s="371"/>
      <c r="C10" s="372" t="s">
        <v>124</v>
      </c>
      <c r="D10" s="373">
        <v>12</v>
      </c>
      <c r="E10" s="374">
        <f>IF(D7=0,0,D10/D7)</f>
        <v>1.0300429184549357E-2</v>
      </c>
    </row>
    <row r="11" spans="2:6" s="370" customFormat="1" ht="30" customHeight="1">
      <c r="B11" s="371"/>
      <c r="C11" s="372" t="s">
        <v>4</v>
      </c>
      <c r="D11" s="373">
        <v>20</v>
      </c>
      <c r="E11" s="374">
        <f>IF(D9=0,0,D11/D9)</f>
        <v>3.0534351145038167E-2</v>
      </c>
      <c r="F11" s="375" t="s">
        <v>47</v>
      </c>
    </row>
    <row r="12" spans="2:6" s="370" customFormat="1" ht="30" customHeight="1" thickBot="1">
      <c r="B12" s="376"/>
      <c r="C12" s="377" t="s">
        <v>5</v>
      </c>
      <c r="D12" s="378">
        <v>623</v>
      </c>
      <c r="E12" s="379">
        <f>IF(D7=0,0,D12/D7)</f>
        <v>0.53476394849785402</v>
      </c>
      <c r="F12" s="375" t="s">
        <v>48</v>
      </c>
    </row>
    <row r="13" spans="2:6" s="384" customFormat="1" ht="30" customHeight="1">
      <c r="B13" s="380"/>
      <c r="C13" s="381" t="str">
        <f>Candidats!A2&amp;" "&amp;Candidats!B2</f>
        <v>Sophie MONTEL</v>
      </c>
      <c r="D13" s="382">
        <v>215</v>
      </c>
      <c r="E13" s="374">
        <f t="shared" ref="E13:E15" si="0">IF(D$12=0,0,D13/D$12)</f>
        <v>0.3451043338683788</v>
      </c>
      <c r="F13" s="383" t="s">
        <v>136</v>
      </c>
    </row>
    <row r="14" spans="2:6" s="384" customFormat="1" ht="30" customHeight="1">
      <c r="B14" s="380"/>
      <c r="C14" s="381" t="str">
        <f>Candidats!A3&amp;" "&amp;Candidats!B3</f>
        <v>François SAUVADET</v>
      </c>
      <c r="D14" s="382">
        <v>217</v>
      </c>
      <c r="E14" s="374">
        <f t="shared" si="0"/>
        <v>0.34831460674157305</v>
      </c>
    </row>
    <row r="15" spans="2:6" s="384" customFormat="1" ht="30" customHeight="1" thickBot="1">
      <c r="B15" s="385"/>
      <c r="C15" s="386" t="str">
        <f>Candidats!A4&amp;" "&amp;Candidats!B4</f>
        <v>Marie-Guite DUFAY</v>
      </c>
      <c r="D15" s="387">
        <v>191</v>
      </c>
      <c r="E15" s="388">
        <f t="shared" si="0"/>
        <v>0.30658105939004815</v>
      </c>
    </row>
    <row r="16" spans="2:6" ht="20.100000000000001" customHeight="1">
      <c r="D16" s="22" t="str">
        <f>IF(SUM(D13:D15)&lt;&gt;D12,"!!! FAUX","")</f>
        <v/>
      </c>
    </row>
    <row r="17" spans="3:5" ht="20.100000000000001" customHeight="1">
      <c r="C17" s="23" t="s">
        <v>6</v>
      </c>
      <c r="D17" s="22">
        <f>SUM(D13:D15)</f>
        <v>623</v>
      </c>
    </row>
    <row r="18" spans="3:5" s="138" customFormat="1" ht="9.9499999999999993" customHeight="1">
      <c r="C18" s="139"/>
      <c r="D18" s="140"/>
    </row>
    <row r="19" spans="3:5" s="138" customFormat="1" ht="9.9499999999999993" customHeight="1">
      <c r="C19" s="139"/>
      <c r="D19" s="140"/>
      <c r="E19" s="141" t="s">
        <v>49</v>
      </c>
    </row>
    <row r="20" spans="3:5" s="138" customFormat="1" ht="9.9499999999999993" customHeight="1">
      <c r="C20" s="139"/>
      <c r="D20" s="140"/>
      <c r="E20" s="141" t="s">
        <v>50</v>
      </c>
    </row>
    <row r="21" spans="3:5" s="138" customFormat="1" ht="9.9499999999999993" customHeight="1">
      <c r="C21" s="139"/>
      <c r="D21" s="140"/>
      <c r="E21" s="141" t="s">
        <v>51</v>
      </c>
    </row>
    <row r="22" spans="3:5" ht="9.9499999999999993" customHeight="1">
      <c r="E22" s="141" t="s">
        <v>52</v>
      </c>
    </row>
    <row r="23" spans="3:5" ht="9.9499999999999993" customHeight="1"/>
    <row r="24" spans="3:5" ht="9.9499999999999993" customHeight="1"/>
    <row r="25" spans="3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(2ème Tour)&amp;R&amp;"Times New Roman,Normal"&amp;12 13 Décembre 2015
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Feuil15">
    <pageSetUpPr fitToPage="1"/>
  </sheetPr>
  <dimension ref="B2:F25"/>
  <sheetViews>
    <sheetView showGridLines="0" workbookViewId="0">
      <selection activeCell="D16" sqref="D16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VLOOKUP("E2",Bureaux!$A$2:$E$29,3,FALSE)</f>
        <v>E2 - 0015  GROUPE SCOLAIRE RAYMOND AUBERT (Rue de la 1ère Armée Française)</v>
      </c>
      <c r="C3"/>
    </row>
    <row r="4" spans="2:6" ht="20.100000000000001" customHeight="1">
      <c r="B4" s="21" t="str">
        <f>CONCATENATE(VLOOKUP("E2",Bureaux!$A$2:$E$29,4,FALSE)," Circonscription - Canton ",VLOOKUP("E2",Bureaux!$A$2:$E$29,5,FALSE))</f>
        <v>2ème Circonscription - Canton 4 - Belfort 3</v>
      </c>
      <c r="C4"/>
    </row>
    <row r="5" spans="2:6" ht="20.100000000000001" customHeight="1"/>
    <row r="6" spans="2:6" ht="20.100000000000001" customHeight="1" thickBot="1"/>
    <row r="7" spans="2:6" s="370" customFormat="1" ht="30" customHeight="1" thickBot="1">
      <c r="B7" s="366"/>
      <c r="C7" s="367" t="s">
        <v>1</v>
      </c>
      <c r="D7" s="368">
        <v>1250</v>
      </c>
      <c r="E7" s="369" t="s">
        <v>2</v>
      </c>
    </row>
    <row r="8" spans="2:6" s="370" customFormat="1" ht="30" customHeight="1">
      <c r="B8" s="371"/>
      <c r="C8" s="372" t="s">
        <v>55</v>
      </c>
      <c r="D8" s="373">
        <v>653</v>
      </c>
      <c r="E8" s="374"/>
    </row>
    <row r="9" spans="2:6" s="370" customFormat="1" ht="30" customHeight="1">
      <c r="B9" s="371"/>
      <c r="C9" s="372" t="s">
        <v>42</v>
      </c>
      <c r="D9" s="373">
        <v>653</v>
      </c>
      <c r="E9" s="374">
        <f>IF(D7=0,0,D9/D7)</f>
        <v>0.52239999999999998</v>
      </c>
      <c r="F9" s="375" t="s">
        <v>46</v>
      </c>
    </row>
    <row r="10" spans="2:6" s="370" customFormat="1" ht="30" customHeight="1">
      <c r="B10" s="371"/>
      <c r="C10" s="372" t="s">
        <v>124</v>
      </c>
      <c r="D10" s="373">
        <v>18</v>
      </c>
      <c r="E10" s="374">
        <f>IF(D7=0,0,D10/D7)</f>
        <v>1.44E-2</v>
      </c>
    </row>
    <row r="11" spans="2:6" s="370" customFormat="1" ht="30" customHeight="1">
      <c r="B11" s="371"/>
      <c r="C11" s="372" t="s">
        <v>4</v>
      </c>
      <c r="D11" s="373">
        <v>20</v>
      </c>
      <c r="E11" s="374">
        <f>IF(D9=0,0,D11/D9)</f>
        <v>3.0627871362940276E-2</v>
      </c>
      <c r="F11" s="375" t="s">
        <v>47</v>
      </c>
    </row>
    <row r="12" spans="2:6" s="370" customFormat="1" ht="30" customHeight="1" thickBot="1">
      <c r="B12" s="376"/>
      <c r="C12" s="377" t="s">
        <v>5</v>
      </c>
      <c r="D12" s="378">
        <v>615</v>
      </c>
      <c r="E12" s="379">
        <f>IF(D7=0,0,D12/D7)</f>
        <v>0.49199999999999999</v>
      </c>
      <c r="F12" s="375" t="s">
        <v>48</v>
      </c>
    </row>
    <row r="13" spans="2:6" s="384" customFormat="1" ht="30" customHeight="1">
      <c r="B13" s="380"/>
      <c r="C13" s="381" t="str">
        <f>Candidats!A2&amp;" "&amp;Candidats!B2</f>
        <v>Sophie MONTEL</v>
      </c>
      <c r="D13" s="382">
        <v>200</v>
      </c>
      <c r="E13" s="374">
        <f t="shared" ref="E13:E15" si="0">IF(D$12=0,0,D13/D$12)</f>
        <v>0.32520325203252032</v>
      </c>
      <c r="F13" s="383" t="s">
        <v>136</v>
      </c>
    </row>
    <row r="14" spans="2:6" s="384" customFormat="1" ht="30" customHeight="1">
      <c r="B14" s="380"/>
      <c r="C14" s="381" t="str">
        <f>Candidats!A3&amp;" "&amp;Candidats!B3</f>
        <v>François SAUVADET</v>
      </c>
      <c r="D14" s="382">
        <v>214</v>
      </c>
      <c r="E14" s="374">
        <f t="shared" si="0"/>
        <v>0.34796747967479674</v>
      </c>
    </row>
    <row r="15" spans="2:6" s="384" customFormat="1" ht="30" customHeight="1" thickBot="1">
      <c r="B15" s="385"/>
      <c r="C15" s="386" t="str">
        <f>Candidats!A4&amp;" "&amp;Candidats!B4</f>
        <v>Marie-Guite DUFAY</v>
      </c>
      <c r="D15" s="387">
        <v>201</v>
      </c>
      <c r="E15" s="388">
        <f t="shared" si="0"/>
        <v>0.32682926829268294</v>
      </c>
    </row>
    <row r="16" spans="2:6" ht="20.100000000000001" customHeight="1">
      <c r="D16" s="22" t="str">
        <f>IF(SUM(D13:D15)&lt;&gt;D12,"!!! FAUX","")</f>
        <v/>
      </c>
    </row>
    <row r="17" spans="3:5" ht="20.100000000000001" customHeight="1">
      <c r="C17" s="23" t="s">
        <v>6</v>
      </c>
      <c r="D17" s="22">
        <f>SUM(D13:D15)</f>
        <v>615</v>
      </c>
    </row>
    <row r="18" spans="3:5" s="138" customFormat="1" ht="9.9499999999999993" customHeight="1">
      <c r="C18" s="139"/>
      <c r="D18" s="140"/>
    </row>
    <row r="19" spans="3:5" s="138" customFormat="1" ht="9.9499999999999993" customHeight="1">
      <c r="C19" s="139"/>
      <c r="D19" s="140"/>
      <c r="E19" s="141" t="s">
        <v>49</v>
      </c>
    </row>
    <row r="20" spans="3:5" s="138" customFormat="1" ht="9.9499999999999993" customHeight="1">
      <c r="C20" s="139"/>
      <c r="D20" s="140"/>
      <c r="E20" s="141" t="s">
        <v>50</v>
      </c>
    </row>
    <row r="21" spans="3:5" s="138" customFormat="1" ht="9.9499999999999993" customHeight="1">
      <c r="C21" s="139"/>
      <c r="D21" s="140"/>
      <c r="E21" s="141" t="s">
        <v>51</v>
      </c>
    </row>
    <row r="22" spans="3:5" ht="9.9499999999999993" customHeight="1">
      <c r="E22" s="141" t="s">
        <v>52</v>
      </c>
    </row>
    <row r="23" spans="3:5" ht="9.9499999999999993" customHeight="1"/>
    <row r="24" spans="3:5" ht="9.9499999999999993" customHeight="1"/>
    <row r="25" spans="3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(2ème Tour)&amp;R&amp;"Times New Roman,Normal"&amp;12 13 Décembre 2015
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Feuil16">
    <pageSetUpPr fitToPage="1"/>
  </sheetPr>
  <dimension ref="B2:F25"/>
  <sheetViews>
    <sheetView showGridLines="0" workbookViewId="0">
      <selection activeCell="D16" sqref="D16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VLOOKUP("E3",Bureaux!$A$2:$E$29,3,FALSE)</f>
        <v>E3 - 0016  GROUPE SCOLAIRE RAYMOND AUBERT (Rue de la 1ère Armée Française)</v>
      </c>
      <c r="C3"/>
    </row>
    <row r="4" spans="2:6" ht="20.100000000000001" customHeight="1">
      <c r="B4" s="21" t="str">
        <f>CONCATENATE(VLOOKUP("E3",Bureaux!$A$2:$E$29,4,FALSE)," Circonscription - Canton ",VLOOKUP("E3",Bureaux!$A$2:$E$29,5,FALSE))</f>
        <v>2ème Circonscription - Canton 4 - Belfort 3</v>
      </c>
      <c r="C4"/>
    </row>
    <row r="5" spans="2:6" ht="20.100000000000001" customHeight="1"/>
    <row r="6" spans="2:6" ht="20.100000000000001" customHeight="1" thickBot="1"/>
    <row r="7" spans="2:6" s="370" customFormat="1" ht="30" customHeight="1" thickBot="1">
      <c r="B7" s="366"/>
      <c r="C7" s="367" t="s">
        <v>1</v>
      </c>
      <c r="D7" s="368">
        <v>1032</v>
      </c>
      <c r="E7" s="369" t="s">
        <v>2</v>
      </c>
    </row>
    <row r="8" spans="2:6" s="370" customFormat="1" ht="30" customHeight="1">
      <c r="B8" s="371"/>
      <c r="C8" s="372" t="s">
        <v>55</v>
      </c>
      <c r="D8" s="373">
        <v>572</v>
      </c>
      <c r="E8" s="374"/>
    </row>
    <row r="9" spans="2:6" s="370" customFormat="1" ht="30" customHeight="1">
      <c r="B9" s="371"/>
      <c r="C9" s="372" t="s">
        <v>42</v>
      </c>
      <c r="D9" s="373">
        <v>572</v>
      </c>
      <c r="E9" s="374">
        <f>IF(D7=0,0,D9/D7)</f>
        <v>0.55426356589147285</v>
      </c>
      <c r="F9" s="375" t="s">
        <v>46</v>
      </c>
    </row>
    <row r="10" spans="2:6" s="370" customFormat="1" ht="30" customHeight="1">
      <c r="B10" s="371"/>
      <c r="C10" s="372" t="s">
        <v>124</v>
      </c>
      <c r="D10" s="373">
        <v>13</v>
      </c>
      <c r="E10" s="374">
        <f>IF(D7=0,0,D10/D7)</f>
        <v>1.2596899224806201E-2</v>
      </c>
    </row>
    <row r="11" spans="2:6" s="370" customFormat="1" ht="30" customHeight="1">
      <c r="B11" s="371"/>
      <c r="C11" s="372" t="s">
        <v>4</v>
      </c>
      <c r="D11" s="373">
        <v>22</v>
      </c>
      <c r="E11" s="374">
        <f>IF(D9=0,0,D11/D9)</f>
        <v>3.8461538461538464E-2</v>
      </c>
      <c r="F11" s="375" t="s">
        <v>47</v>
      </c>
    </row>
    <row r="12" spans="2:6" s="370" customFormat="1" ht="30" customHeight="1" thickBot="1">
      <c r="B12" s="376"/>
      <c r="C12" s="377" t="s">
        <v>5</v>
      </c>
      <c r="D12" s="378">
        <v>537</v>
      </c>
      <c r="E12" s="379">
        <f>IF(D7=0,0,D12/D7)</f>
        <v>0.52034883720930236</v>
      </c>
      <c r="F12" s="375" t="s">
        <v>48</v>
      </c>
    </row>
    <row r="13" spans="2:6" s="384" customFormat="1" ht="30" customHeight="1">
      <c r="B13" s="380"/>
      <c r="C13" s="381" t="str">
        <f>Candidats!A2&amp;" "&amp;Candidats!B2</f>
        <v>Sophie MONTEL</v>
      </c>
      <c r="D13" s="382">
        <v>191</v>
      </c>
      <c r="E13" s="374">
        <f t="shared" ref="E13:E15" si="0">IF(D$12=0,0,D13/D$12)</f>
        <v>0.35567970204841715</v>
      </c>
      <c r="F13" s="383" t="s">
        <v>136</v>
      </c>
    </row>
    <row r="14" spans="2:6" s="384" customFormat="1" ht="30" customHeight="1">
      <c r="B14" s="380"/>
      <c r="C14" s="381" t="str">
        <f>Candidats!A3&amp;" "&amp;Candidats!B3</f>
        <v>François SAUVADET</v>
      </c>
      <c r="D14" s="382">
        <v>160</v>
      </c>
      <c r="E14" s="374">
        <f t="shared" si="0"/>
        <v>0.297951582867784</v>
      </c>
    </row>
    <row r="15" spans="2:6" s="384" customFormat="1" ht="30" customHeight="1" thickBot="1">
      <c r="B15" s="385"/>
      <c r="C15" s="386" t="str">
        <f>Candidats!A4&amp;" "&amp;Candidats!B4</f>
        <v>Marie-Guite DUFAY</v>
      </c>
      <c r="D15" s="387">
        <v>186</v>
      </c>
      <c r="E15" s="388">
        <f t="shared" si="0"/>
        <v>0.34636871508379891</v>
      </c>
    </row>
    <row r="16" spans="2:6" ht="20.100000000000001" customHeight="1">
      <c r="D16" s="22" t="str">
        <f>IF(SUM(D13:D15)&lt;&gt;D12,"!!! FAUX","")</f>
        <v/>
      </c>
    </row>
    <row r="17" spans="3:5" ht="20.100000000000001" customHeight="1">
      <c r="C17" s="23" t="s">
        <v>6</v>
      </c>
      <c r="D17" s="22">
        <f>SUM(D13:D15)</f>
        <v>537</v>
      </c>
    </row>
    <row r="18" spans="3:5" s="138" customFormat="1" ht="9.9499999999999993" customHeight="1">
      <c r="C18" s="139"/>
      <c r="D18" s="140"/>
    </row>
    <row r="19" spans="3:5" s="138" customFormat="1" ht="9.9499999999999993" customHeight="1">
      <c r="C19" s="139"/>
      <c r="D19" s="140"/>
      <c r="E19" s="141" t="s">
        <v>49</v>
      </c>
    </row>
    <row r="20" spans="3:5" s="138" customFormat="1" ht="9.9499999999999993" customHeight="1">
      <c r="C20" s="139"/>
      <c r="D20" s="140"/>
      <c r="E20" s="141" t="s">
        <v>50</v>
      </c>
    </row>
    <row r="21" spans="3:5" s="138" customFormat="1" ht="9.9499999999999993" customHeight="1">
      <c r="C21" s="139"/>
      <c r="D21" s="140"/>
      <c r="E21" s="141" t="s">
        <v>51</v>
      </c>
    </row>
    <row r="22" spans="3:5" ht="9.9499999999999993" customHeight="1">
      <c r="E22" s="141" t="s">
        <v>52</v>
      </c>
    </row>
    <row r="23" spans="3:5" ht="9.9499999999999993" customHeight="1"/>
    <row r="24" spans="3:5" ht="9.9499999999999993" customHeight="1"/>
    <row r="25" spans="3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(2ème Tour)&amp;R&amp;"Times New Roman,Normal"&amp;12 13 Décembre 2015
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Feuil17">
    <pageSetUpPr fitToPage="1"/>
  </sheetPr>
  <dimension ref="B2:F25"/>
  <sheetViews>
    <sheetView showGridLines="0" workbookViewId="0">
      <selection activeCell="D16" sqref="D16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VLOOKUP("F1",Bureaux!$A$2:$E$29,3,FALSE)</f>
        <v>F1 - 0017  MAISON DE L'ENFANT (Rue Salvador Allendé)</v>
      </c>
      <c r="C3"/>
    </row>
    <row r="4" spans="2:6" ht="20.100000000000001" customHeight="1">
      <c r="B4" s="21" t="str">
        <f>CONCATENATE(VLOOKUP("F1",Bureaux!$A$2:$E$29,4,FALSE)," Circonscription - Canton ",VLOOKUP("F1",Bureaux!$A$2:$E$29,5,FALSE))</f>
        <v>2ème Circonscription - Canton 4 - Belfort 3</v>
      </c>
      <c r="C4"/>
    </row>
    <row r="5" spans="2:6" ht="20.100000000000001" customHeight="1"/>
    <row r="6" spans="2:6" ht="20.100000000000001" customHeight="1" thickBot="1"/>
    <row r="7" spans="2:6" s="370" customFormat="1" ht="30" customHeight="1" thickBot="1">
      <c r="B7" s="366"/>
      <c r="C7" s="367" t="s">
        <v>1</v>
      </c>
      <c r="D7" s="368">
        <v>770</v>
      </c>
      <c r="E7" s="369" t="s">
        <v>2</v>
      </c>
    </row>
    <row r="8" spans="2:6" s="370" customFormat="1" ht="30" customHeight="1">
      <c r="B8" s="371"/>
      <c r="C8" s="372" t="s">
        <v>55</v>
      </c>
      <c r="D8" s="373">
        <v>446</v>
      </c>
      <c r="E8" s="374"/>
    </row>
    <row r="9" spans="2:6" s="370" customFormat="1" ht="30" customHeight="1">
      <c r="B9" s="371"/>
      <c r="C9" s="372" t="s">
        <v>42</v>
      </c>
      <c r="D9" s="373">
        <v>446</v>
      </c>
      <c r="E9" s="374">
        <f>IF(D7=0,0,D9/D7)</f>
        <v>0.57922077922077919</v>
      </c>
      <c r="F9" s="375" t="s">
        <v>46</v>
      </c>
    </row>
    <row r="10" spans="2:6" s="370" customFormat="1" ht="30" customHeight="1">
      <c r="B10" s="371"/>
      <c r="C10" s="372" t="s">
        <v>124</v>
      </c>
      <c r="D10" s="373">
        <v>7</v>
      </c>
      <c r="E10" s="374">
        <f>IF(D7=0,0,D10/D7)</f>
        <v>9.0909090909090905E-3</v>
      </c>
    </row>
    <row r="11" spans="2:6" s="370" customFormat="1" ht="30" customHeight="1">
      <c r="B11" s="371"/>
      <c r="C11" s="372" t="s">
        <v>4</v>
      </c>
      <c r="D11" s="373">
        <v>9</v>
      </c>
      <c r="E11" s="374">
        <f>IF(D9=0,0,D11/D9)</f>
        <v>2.0179372197309416E-2</v>
      </c>
      <c r="F11" s="375" t="s">
        <v>47</v>
      </c>
    </row>
    <row r="12" spans="2:6" s="370" customFormat="1" ht="30" customHeight="1" thickBot="1">
      <c r="B12" s="376"/>
      <c r="C12" s="377" t="s">
        <v>5</v>
      </c>
      <c r="D12" s="378">
        <v>430</v>
      </c>
      <c r="E12" s="379">
        <f>IF(D7=0,0,D12/D7)</f>
        <v>0.55844155844155841</v>
      </c>
      <c r="F12" s="375" t="s">
        <v>48</v>
      </c>
    </row>
    <row r="13" spans="2:6" s="384" customFormat="1" ht="30" customHeight="1">
      <c r="B13" s="380"/>
      <c r="C13" s="381" t="str">
        <f>Candidats!A2&amp;" "&amp;Candidats!B2</f>
        <v>Sophie MONTEL</v>
      </c>
      <c r="D13" s="382">
        <v>110</v>
      </c>
      <c r="E13" s="374">
        <f t="shared" ref="E13:E15" si="0">IF(D$12=0,0,D13/D$12)</f>
        <v>0.2558139534883721</v>
      </c>
      <c r="F13" s="383" t="s">
        <v>136</v>
      </c>
    </row>
    <row r="14" spans="2:6" s="384" customFormat="1" ht="30" customHeight="1">
      <c r="B14" s="380"/>
      <c r="C14" s="381" t="str">
        <f>Candidats!A3&amp;" "&amp;Candidats!B3</f>
        <v>François SAUVADET</v>
      </c>
      <c r="D14" s="382">
        <v>140</v>
      </c>
      <c r="E14" s="374">
        <f t="shared" si="0"/>
        <v>0.32558139534883723</v>
      </c>
    </row>
    <row r="15" spans="2:6" s="384" customFormat="1" ht="30" customHeight="1" thickBot="1">
      <c r="B15" s="385"/>
      <c r="C15" s="386" t="str">
        <f>Candidats!A4&amp;" "&amp;Candidats!B4</f>
        <v>Marie-Guite DUFAY</v>
      </c>
      <c r="D15" s="387">
        <v>180</v>
      </c>
      <c r="E15" s="388">
        <f t="shared" si="0"/>
        <v>0.41860465116279072</v>
      </c>
    </row>
    <row r="16" spans="2:6" ht="20.100000000000001" customHeight="1">
      <c r="D16" s="22" t="str">
        <f>IF(SUM(D13:D15)&lt;&gt;D12,"!!! FAUX","")</f>
        <v/>
      </c>
    </row>
    <row r="17" spans="3:5" ht="20.100000000000001" customHeight="1">
      <c r="C17" s="23" t="s">
        <v>6</v>
      </c>
      <c r="D17" s="22">
        <f>SUM(D13:D15)</f>
        <v>430</v>
      </c>
    </row>
    <row r="18" spans="3:5" s="138" customFormat="1" ht="9.9499999999999993" customHeight="1">
      <c r="C18" s="139"/>
      <c r="D18" s="140"/>
    </row>
    <row r="19" spans="3:5" s="138" customFormat="1" ht="9.9499999999999993" customHeight="1">
      <c r="C19" s="139"/>
      <c r="D19" s="140"/>
      <c r="E19" s="141" t="s">
        <v>49</v>
      </c>
    </row>
    <row r="20" spans="3:5" s="138" customFormat="1" ht="9.9499999999999993" customHeight="1">
      <c r="C20" s="139"/>
      <c r="D20" s="140"/>
      <c r="E20" s="141" t="s">
        <v>50</v>
      </c>
    </row>
    <row r="21" spans="3:5" s="138" customFormat="1" ht="9.9499999999999993" customHeight="1">
      <c r="C21" s="139"/>
      <c r="D21" s="140"/>
      <c r="E21" s="141" t="s">
        <v>51</v>
      </c>
    </row>
    <row r="22" spans="3:5" ht="9.9499999999999993" customHeight="1">
      <c r="E22" s="141" t="s">
        <v>52</v>
      </c>
    </row>
    <row r="23" spans="3:5" ht="9.9499999999999993" customHeight="1"/>
    <row r="24" spans="3:5" ht="9.9499999999999993" customHeight="1"/>
    <row r="25" spans="3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(2ème Tour)&amp;R&amp;"Times New Roman,Normal"&amp;12 13 Décembre 2015
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Feuil18">
    <pageSetUpPr fitToPage="1"/>
  </sheetPr>
  <dimension ref="B2:F25"/>
  <sheetViews>
    <sheetView showGridLines="0" workbookViewId="0">
      <selection activeCell="D16" sqref="D16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VLOOKUP("F2",Bureaux!$A$2:$E$29,3,FALSE)</f>
        <v>F2 - 0018  GROUPE SCOLAIRE ÉMILE GEHANT (Avenue des Frères Lumière)</v>
      </c>
      <c r="C3"/>
    </row>
    <row r="4" spans="2:6" ht="20.100000000000001" customHeight="1">
      <c r="B4" s="21" t="str">
        <f>CONCATENATE(VLOOKUP("F2",Bureaux!$A$2:$E$29,4,FALSE)," Circonscription - Canton ",VLOOKUP("F2",Bureaux!$A$2:$E$29,5,FALSE))</f>
        <v>2ème Circonscription - Canton 4 - Belfort 3</v>
      </c>
      <c r="C4"/>
    </row>
    <row r="5" spans="2:6" ht="20.100000000000001" customHeight="1"/>
    <row r="6" spans="2:6" ht="20.100000000000001" customHeight="1" thickBot="1"/>
    <row r="7" spans="2:6" s="370" customFormat="1" ht="30" customHeight="1" thickBot="1">
      <c r="B7" s="366"/>
      <c r="C7" s="367" t="s">
        <v>1</v>
      </c>
      <c r="D7" s="368">
        <v>504</v>
      </c>
      <c r="E7" s="369" t="s">
        <v>2</v>
      </c>
    </row>
    <row r="8" spans="2:6" s="370" customFormat="1" ht="30" customHeight="1">
      <c r="B8" s="371"/>
      <c r="C8" s="372" t="s">
        <v>55</v>
      </c>
      <c r="D8" s="373">
        <v>262</v>
      </c>
      <c r="E8" s="374"/>
    </row>
    <row r="9" spans="2:6" s="370" customFormat="1" ht="30" customHeight="1">
      <c r="B9" s="371"/>
      <c r="C9" s="372" t="s">
        <v>42</v>
      </c>
      <c r="D9" s="373">
        <v>262</v>
      </c>
      <c r="E9" s="374">
        <f>IF(D7=0,0,D9/D7)</f>
        <v>0.51984126984126988</v>
      </c>
      <c r="F9" s="375" t="s">
        <v>46</v>
      </c>
    </row>
    <row r="10" spans="2:6" s="370" customFormat="1" ht="30" customHeight="1">
      <c r="B10" s="371"/>
      <c r="C10" s="372" t="s">
        <v>124</v>
      </c>
      <c r="D10" s="373">
        <v>4</v>
      </c>
      <c r="E10" s="374">
        <f>IF(D7=0,0,D10/D7)</f>
        <v>7.9365079365079361E-3</v>
      </c>
    </row>
    <row r="11" spans="2:6" s="370" customFormat="1" ht="30" customHeight="1">
      <c r="B11" s="371"/>
      <c r="C11" s="372" t="s">
        <v>4</v>
      </c>
      <c r="D11" s="373">
        <v>14</v>
      </c>
      <c r="E11" s="374">
        <f>IF(D9=0,0,D11/D9)</f>
        <v>5.3435114503816793E-2</v>
      </c>
      <c r="F11" s="375" t="s">
        <v>47</v>
      </c>
    </row>
    <row r="12" spans="2:6" s="370" customFormat="1" ht="30" customHeight="1" thickBot="1">
      <c r="B12" s="376"/>
      <c r="C12" s="377" t="s">
        <v>5</v>
      </c>
      <c r="D12" s="378">
        <v>244</v>
      </c>
      <c r="E12" s="379">
        <f>IF(D7=0,0,D12/D7)</f>
        <v>0.48412698412698413</v>
      </c>
      <c r="F12" s="375" t="s">
        <v>48</v>
      </c>
    </row>
    <row r="13" spans="2:6" s="384" customFormat="1" ht="30" customHeight="1">
      <c r="B13" s="380"/>
      <c r="C13" s="381" t="str">
        <f>Candidats!A2&amp;" "&amp;Candidats!B2</f>
        <v>Sophie MONTEL</v>
      </c>
      <c r="D13" s="382">
        <v>93</v>
      </c>
      <c r="E13" s="374">
        <f t="shared" ref="E13:E15" si="0">IF(D$12=0,0,D13/D$12)</f>
        <v>0.38114754098360654</v>
      </c>
      <c r="F13" s="383" t="s">
        <v>136</v>
      </c>
    </row>
    <row r="14" spans="2:6" s="384" customFormat="1" ht="30" customHeight="1">
      <c r="B14" s="380"/>
      <c r="C14" s="381" t="str">
        <f>Candidats!A3&amp;" "&amp;Candidats!B3</f>
        <v>François SAUVADET</v>
      </c>
      <c r="D14" s="382">
        <v>55</v>
      </c>
      <c r="E14" s="374">
        <f t="shared" si="0"/>
        <v>0.22540983606557377</v>
      </c>
    </row>
    <row r="15" spans="2:6" s="384" customFormat="1" ht="30" customHeight="1" thickBot="1">
      <c r="B15" s="385"/>
      <c r="C15" s="386" t="str">
        <f>Candidats!A4&amp;" "&amp;Candidats!B4</f>
        <v>Marie-Guite DUFAY</v>
      </c>
      <c r="D15" s="387">
        <v>96</v>
      </c>
      <c r="E15" s="388">
        <f t="shared" si="0"/>
        <v>0.39344262295081966</v>
      </c>
    </row>
    <row r="16" spans="2:6" ht="20.100000000000001" customHeight="1">
      <c r="D16" s="22" t="str">
        <f>IF(SUM(D13:D15)&lt;&gt;D12,"!!! FAUX","")</f>
        <v/>
      </c>
    </row>
    <row r="17" spans="3:5" ht="20.100000000000001" customHeight="1">
      <c r="C17" s="23" t="s">
        <v>6</v>
      </c>
      <c r="D17" s="22">
        <f>SUM(D13:D15)</f>
        <v>244</v>
      </c>
    </row>
    <row r="18" spans="3:5" s="138" customFormat="1" ht="9.9499999999999993" customHeight="1">
      <c r="C18" s="139"/>
      <c r="D18" s="140"/>
    </row>
    <row r="19" spans="3:5" s="138" customFormat="1" ht="9.9499999999999993" customHeight="1">
      <c r="C19" s="139"/>
      <c r="D19" s="140"/>
      <c r="E19" s="141" t="s">
        <v>49</v>
      </c>
    </row>
    <row r="20" spans="3:5" s="138" customFormat="1" ht="9.9499999999999993" customHeight="1">
      <c r="C20" s="139"/>
      <c r="D20" s="140"/>
      <c r="E20" s="141" t="s">
        <v>50</v>
      </c>
    </row>
    <row r="21" spans="3:5" s="138" customFormat="1" ht="9.9499999999999993" customHeight="1">
      <c r="C21" s="139"/>
      <c r="D21" s="140"/>
      <c r="E21" s="141" t="s">
        <v>51</v>
      </c>
    </row>
    <row r="22" spans="3:5" ht="9.9499999999999993" customHeight="1">
      <c r="E22" s="141" t="s">
        <v>52</v>
      </c>
    </row>
    <row r="23" spans="3:5" ht="9.9499999999999993" customHeight="1"/>
    <row r="24" spans="3:5" ht="9.9499999999999993" customHeight="1"/>
    <row r="25" spans="3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(2ème Tour)&amp;R&amp;"Times New Roman,Normal"&amp;12 13 Décembre 2015
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Feuil19">
    <pageSetUpPr fitToPage="1"/>
  </sheetPr>
  <dimension ref="B2:F25"/>
  <sheetViews>
    <sheetView showGridLines="0" workbookViewId="0">
      <selection activeCell="D16" sqref="D16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VLOOKUP("G1",Bureaux!$A$2:$E$29,3,FALSE)</f>
        <v>G1 - 0019  GROUPE SCOLAIRE HUBERT METZGER (La Pépinière - Rue Cuvier)</v>
      </c>
      <c r="C3"/>
    </row>
    <row r="4" spans="2:6" ht="20.100000000000001" customHeight="1">
      <c r="B4" s="21" t="str">
        <f>CONCATENATE(VLOOKUP("G1",Bureaux!$A$2:$E$29,4,FALSE)," Circonscription - Canton ",VLOOKUP("G1",Bureaux!$A$2:$E$29,5,FALSE))</f>
        <v>2ème Circonscription - Canton 2 - Belfort 1</v>
      </c>
      <c r="C4"/>
    </row>
    <row r="5" spans="2:6" ht="20.100000000000001" customHeight="1"/>
    <row r="6" spans="2:6" ht="20.100000000000001" customHeight="1" thickBot="1"/>
    <row r="7" spans="2:6" s="370" customFormat="1" ht="30" customHeight="1" thickBot="1">
      <c r="B7" s="366"/>
      <c r="C7" s="367" t="s">
        <v>1</v>
      </c>
      <c r="D7" s="368">
        <v>656</v>
      </c>
      <c r="E7" s="369" t="s">
        <v>2</v>
      </c>
    </row>
    <row r="8" spans="2:6" s="370" customFormat="1" ht="30" customHeight="1">
      <c r="B8" s="371"/>
      <c r="C8" s="372" t="s">
        <v>55</v>
      </c>
      <c r="D8" s="373">
        <v>385</v>
      </c>
      <c r="E8" s="374"/>
    </row>
    <row r="9" spans="2:6" s="370" customFormat="1" ht="30" customHeight="1">
      <c r="B9" s="371"/>
      <c r="C9" s="372" t="s">
        <v>42</v>
      </c>
      <c r="D9" s="373">
        <v>385</v>
      </c>
      <c r="E9" s="374">
        <f>IF(D7=0,0,D9/D7)</f>
        <v>0.58689024390243905</v>
      </c>
      <c r="F9" s="375" t="s">
        <v>46</v>
      </c>
    </row>
    <row r="10" spans="2:6" s="370" customFormat="1" ht="30" customHeight="1">
      <c r="B10" s="371"/>
      <c r="C10" s="372" t="s">
        <v>124</v>
      </c>
      <c r="D10" s="373">
        <v>9</v>
      </c>
      <c r="E10" s="374">
        <f>IF(D7=0,0,D10/D7)</f>
        <v>1.3719512195121951E-2</v>
      </c>
    </row>
    <row r="11" spans="2:6" s="370" customFormat="1" ht="30" customHeight="1">
      <c r="B11" s="371"/>
      <c r="C11" s="372" t="s">
        <v>4</v>
      </c>
      <c r="D11" s="373">
        <v>15</v>
      </c>
      <c r="E11" s="374">
        <f>IF(D9=0,0,D11/D9)</f>
        <v>3.896103896103896E-2</v>
      </c>
      <c r="F11" s="375" t="s">
        <v>47</v>
      </c>
    </row>
    <row r="12" spans="2:6" s="370" customFormat="1" ht="30" customHeight="1" thickBot="1">
      <c r="B12" s="376"/>
      <c r="C12" s="377" t="s">
        <v>5</v>
      </c>
      <c r="D12" s="378">
        <v>361</v>
      </c>
      <c r="E12" s="379">
        <f>IF(D7=0,0,D12/D7)</f>
        <v>0.55030487804878048</v>
      </c>
      <c r="F12" s="375" t="s">
        <v>48</v>
      </c>
    </row>
    <row r="13" spans="2:6" s="384" customFormat="1" ht="30" customHeight="1">
      <c r="B13" s="380"/>
      <c r="C13" s="381" t="str">
        <f>Candidats!A2&amp;" "&amp;Candidats!B2</f>
        <v>Sophie MONTEL</v>
      </c>
      <c r="D13" s="382">
        <v>109</v>
      </c>
      <c r="E13" s="374">
        <f t="shared" ref="E13:E15" si="0">IF(D$12=0,0,D13/D$12)</f>
        <v>0.30193905817174516</v>
      </c>
      <c r="F13" s="383" t="s">
        <v>136</v>
      </c>
    </row>
    <row r="14" spans="2:6" s="384" customFormat="1" ht="30" customHeight="1">
      <c r="B14" s="380"/>
      <c r="C14" s="381" t="str">
        <f>Candidats!A3&amp;" "&amp;Candidats!B3</f>
        <v>François SAUVADET</v>
      </c>
      <c r="D14" s="382">
        <v>97</v>
      </c>
      <c r="E14" s="374">
        <f t="shared" si="0"/>
        <v>0.26869806094182824</v>
      </c>
    </row>
    <row r="15" spans="2:6" s="384" customFormat="1" ht="30" customHeight="1" thickBot="1">
      <c r="B15" s="385"/>
      <c r="C15" s="386" t="str">
        <f>Candidats!A4&amp;" "&amp;Candidats!B4</f>
        <v>Marie-Guite DUFAY</v>
      </c>
      <c r="D15" s="387">
        <v>155</v>
      </c>
      <c r="E15" s="388">
        <f t="shared" si="0"/>
        <v>0.4293628808864266</v>
      </c>
    </row>
    <row r="16" spans="2:6" ht="20.100000000000001" customHeight="1">
      <c r="D16" s="22" t="str">
        <f>IF(SUM(D13:D15)&lt;&gt;D12,"!!! FAUX","")</f>
        <v/>
      </c>
    </row>
    <row r="17" spans="3:5" ht="20.100000000000001" customHeight="1">
      <c r="C17" s="23" t="s">
        <v>6</v>
      </c>
      <c r="D17" s="22">
        <f>SUM(D13:D15)</f>
        <v>361</v>
      </c>
    </row>
    <row r="18" spans="3:5" s="138" customFormat="1" ht="9.9499999999999993" customHeight="1">
      <c r="C18" s="139"/>
      <c r="D18" s="140"/>
    </row>
    <row r="19" spans="3:5" s="138" customFormat="1" ht="9.9499999999999993" customHeight="1">
      <c r="C19" s="139"/>
      <c r="D19" s="140"/>
      <c r="E19" s="141" t="s">
        <v>49</v>
      </c>
    </row>
    <row r="20" spans="3:5" s="138" customFormat="1" ht="9.9499999999999993" customHeight="1">
      <c r="C20" s="139"/>
      <c r="D20" s="140"/>
      <c r="E20" s="141" t="s">
        <v>50</v>
      </c>
    </row>
    <row r="21" spans="3:5" s="138" customFormat="1" ht="9.9499999999999993" customHeight="1">
      <c r="C21" s="139"/>
      <c r="D21" s="140"/>
      <c r="E21" s="141" t="s">
        <v>51</v>
      </c>
    </row>
    <row r="22" spans="3:5" ht="9.9499999999999993" customHeight="1">
      <c r="E22" s="141" t="s">
        <v>52</v>
      </c>
    </row>
    <row r="23" spans="3:5" ht="9.9499999999999993" customHeight="1"/>
    <row r="24" spans="3:5" ht="9.9499999999999993" customHeight="1"/>
    <row r="25" spans="3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(2ème Tour)&amp;R&amp;"Times New Roman,Normal"&amp;12 13 Décembre 2015
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Feuil20">
    <pageSetUpPr fitToPage="1"/>
  </sheetPr>
  <dimension ref="B2:F25"/>
  <sheetViews>
    <sheetView showGridLines="0" workbookViewId="0">
      <selection activeCell="D16" sqref="D16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VLOOKUP("G2",Bureaux!$A$2:$E$29,3,FALSE)</f>
        <v>G2 - 0020  GROUPE SCOLAIRE HUBERT METZGER (La Pépinière - Rue Claude Bernard)</v>
      </c>
      <c r="C3"/>
    </row>
    <row r="4" spans="2:6" ht="20.100000000000001" customHeight="1">
      <c r="B4" s="21" t="str">
        <f>CONCATENATE(VLOOKUP("G2",Bureaux!$A$2:$E$29,4,FALSE)," Circonscription - Canton ",VLOOKUP("G2",Bureaux!$A$2:$E$29,5,FALSE))</f>
        <v>2ème Circonscription - Canton 2 - Belfort 1</v>
      </c>
      <c r="C4"/>
    </row>
    <row r="5" spans="2:6" ht="20.100000000000001" customHeight="1"/>
    <row r="6" spans="2:6" ht="20.100000000000001" customHeight="1" thickBot="1"/>
    <row r="7" spans="2:6" s="370" customFormat="1" ht="30" customHeight="1" thickBot="1">
      <c r="B7" s="366"/>
      <c r="C7" s="367" t="s">
        <v>1</v>
      </c>
      <c r="D7" s="368">
        <v>750</v>
      </c>
      <c r="E7" s="369" t="s">
        <v>2</v>
      </c>
    </row>
    <row r="8" spans="2:6" s="370" customFormat="1" ht="30" customHeight="1">
      <c r="B8" s="371"/>
      <c r="C8" s="372" t="s">
        <v>55</v>
      </c>
      <c r="D8" s="373">
        <v>414</v>
      </c>
      <c r="E8" s="374"/>
    </row>
    <row r="9" spans="2:6" s="370" customFormat="1" ht="30" customHeight="1">
      <c r="B9" s="371"/>
      <c r="C9" s="372" t="s">
        <v>42</v>
      </c>
      <c r="D9" s="373">
        <v>414</v>
      </c>
      <c r="E9" s="374">
        <f>IF(D7=0,0,D9/D7)</f>
        <v>0.55200000000000005</v>
      </c>
      <c r="F9" s="375" t="s">
        <v>46</v>
      </c>
    </row>
    <row r="10" spans="2:6" s="370" customFormat="1" ht="30" customHeight="1">
      <c r="B10" s="371"/>
      <c r="C10" s="372" t="s">
        <v>124</v>
      </c>
      <c r="D10" s="373">
        <v>11</v>
      </c>
      <c r="E10" s="374">
        <f>IF(D7=0,0,D10/D7)</f>
        <v>1.4666666666666666E-2</v>
      </c>
    </row>
    <row r="11" spans="2:6" s="370" customFormat="1" ht="30" customHeight="1">
      <c r="B11" s="371"/>
      <c r="C11" s="372" t="s">
        <v>4</v>
      </c>
      <c r="D11" s="373">
        <v>10</v>
      </c>
      <c r="E11" s="374">
        <f>IF(D9=0,0,D11/D9)</f>
        <v>2.4154589371980676E-2</v>
      </c>
      <c r="F11" s="375" t="s">
        <v>47</v>
      </c>
    </row>
    <row r="12" spans="2:6" s="370" customFormat="1" ht="30" customHeight="1" thickBot="1">
      <c r="B12" s="376"/>
      <c r="C12" s="377" t="s">
        <v>5</v>
      </c>
      <c r="D12" s="378">
        <v>393</v>
      </c>
      <c r="E12" s="379">
        <f>IF(D7=0,0,D12/D7)</f>
        <v>0.52400000000000002</v>
      </c>
      <c r="F12" s="375" t="s">
        <v>48</v>
      </c>
    </row>
    <row r="13" spans="2:6" s="384" customFormat="1" ht="30" customHeight="1">
      <c r="B13" s="380"/>
      <c r="C13" s="381" t="str">
        <f>Candidats!A2&amp;" "&amp;Candidats!B2</f>
        <v>Sophie MONTEL</v>
      </c>
      <c r="D13" s="382">
        <v>128</v>
      </c>
      <c r="E13" s="374">
        <f t="shared" ref="E13:E15" si="0">IF(D$12=0,0,D13/D$12)</f>
        <v>0.32569974554707382</v>
      </c>
      <c r="F13" s="383" t="s">
        <v>136</v>
      </c>
    </row>
    <row r="14" spans="2:6" s="384" customFormat="1" ht="30" customHeight="1">
      <c r="B14" s="380"/>
      <c r="C14" s="381" t="str">
        <f>Candidats!A3&amp;" "&amp;Candidats!B3</f>
        <v>François SAUVADET</v>
      </c>
      <c r="D14" s="382">
        <v>86</v>
      </c>
      <c r="E14" s="374">
        <f t="shared" si="0"/>
        <v>0.21882951653944022</v>
      </c>
    </row>
    <row r="15" spans="2:6" s="384" customFormat="1" ht="30" customHeight="1" thickBot="1">
      <c r="B15" s="385"/>
      <c r="C15" s="386" t="str">
        <f>Candidats!A4&amp;" "&amp;Candidats!B4</f>
        <v>Marie-Guite DUFAY</v>
      </c>
      <c r="D15" s="387">
        <v>179</v>
      </c>
      <c r="E15" s="388">
        <f t="shared" si="0"/>
        <v>0.45547073791348602</v>
      </c>
    </row>
    <row r="16" spans="2:6" ht="20.100000000000001" customHeight="1">
      <c r="D16" s="22" t="str">
        <f>IF(SUM(D13:D15)&lt;&gt;D12,"!!! FAUX","")</f>
        <v/>
      </c>
    </row>
    <row r="17" spans="3:5" ht="20.100000000000001" customHeight="1">
      <c r="C17" s="23" t="s">
        <v>6</v>
      </c>
      <c r="D17" s="22">
        <f>SUM(D13:D15)</f>
        <v>393</v>
      </c>
    </row>
    <row r="18" spans="3:5" s="138" customFormat="1" ht="9.9499999999999993" customHeight="1">
      <c r="C18" s="139"/>
      <c r="D18" s="140"/>
    </row>
    <row r="19" spans="3:5" s="138" customFormat="1" ht="9.9499999999999993" customHeight="1">
      <c r="C19" s="139"/>
      <c r="D19" s="140"/>
      <c r="E19" s="141" t="s">
        <v>49</v>
      </c>
    </row>
    <row r="20" spans="3:5" s="138" customFormat="1" ht="9.9499999999999993" customHeight="1">
      <c r="C20" s="139"/>
      <c r="D20" s="140"/>
      <c r="E20" s="141" t="s">
        <v>50</v>
      </c>
    </row>
    <row r="21" spans="3:5" s="138" customFormat="1" ht="9.9499999999999993" customHeight="1">
      <c r="C21" s="139"/>
      <c r="D21" s="140"/>
      <c r="E21" s="141" t="s">
        <v>51</v>
      </c>
    </row>
    <row r="22" spans="3:5" ht="9.9499999999999993" customHeight="1">
      <c r="E22" s="141" t="s">
        <v>52</v>
      </c>
    </row>
    <row r="23" spans="3:5" ht="9.9499999999999993" customHeight="1"/>
    <row r="24" spans="3:5" ht="9.9499999999999993" customHeight="1"/>
    <row r="25" spans="3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(2ème Tour)&amp;R&amp;"Times New Roman,Normal"&amp;12 13 Décembre 2015
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Feuil21">
    <pageSetUpPr fitToPage="1"/>
  </sheetPr>
  <dimension ref="B2:F25"/>
  <sheetViews>
    <sheetView showGridLines="0" workbookViewId="0">
      <selection activeCell="D16" sqref="D16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VLOOKUP("H1",Bureaux!$A$2:$E$29,3,FALSE)</f>
        <v>H1 - 0021  ANNEXE DU COLLÈGE LÉONARD DE VINCI (Faubourg de Lyon)</v>
      </c>
      <c r="C3"/>
    </row>
    <row r="4" spans="2:6" ht="20.100000000000001" customHeight="1">
      <c r="B4" s="21" t="str">
        <f>CONCATENATE(VLOOKUP("H1",Bureaux!$A$2:$E$29,4,FALSE)," Circonscription - Canton ",VLOOKUP("H1",Bureaux!$A$2:$E$29,5,FALSE))</f>
        <v>2ème Circonscription - Canton 2 - Belfort 1</v>
      </c>
      <c r="C4"/>
    </row>
    <row r="5" spans="2:6" ht="20.100000000000001" customHeight="1"/>
    <row r="6" spans="2:6" ht="20.100000000000001" customHeight="1" thickBot="1"/>
    <row r="7" spans="2:6" s="370" customFormat="1" ht="30" customHeight="1" thickBot="1">
      <c r="B7" s="366"/>
      <c r="C7" s="367" t="s">
        <v>1</v>
      </c>
      <c r="D7" s="368">
        <v>1036</v>
      </c>
      <c r="E7" s="369" t="s">
        <v>2</v>
      </c>
    </row>
    <row r="8" spans="2:6" s="370" customFormat="1" ht="30" customHeight="1">
      <c r="B8" s="371"/>
      <c r="C8" s="372" t="s">
        <v>55</v>
      </c>
      <c r="D8" s="373">
        <v>510</v>
      </c>
      <c r="E8" s="374"/>
    </row>
    <row r="9" spans="2:6" s="370" customFormat="1" ht="30" customHeight="1">
      <c r="B9" s="371"/>
      <c r="C9" s="372" t="s">
        <v>42</v>
      </c>
      <c r="D9" s="373">
        <v>510</v>
      </c>
      <c r="E9" s="374">
        <f>IF(D7=0,0,D9/D7)</f>
        <v>0.49227799227799229</v>
      </c>
      <c r="F9" s="375" t="s">
        <v>46</v>
      </c>
    </row>
    <row r="10" spans="2:6" s="370" customFormat="1" ht="30" customHeight="1">
      <c r="B10" s="371"/>
      <c r="C10" s="372" t="s">
        <v>124</v>
      </c>
      <c r="D10" s="373">
        <v>10</v>
      </c>
      <c r="E10" s="374">
        <f>IF(D7=0,0,D10/D7)</f>
        <v>9.6525096525096523E-3</v>
      </c>
    </row>
    <row r="11" spans="2:6" s="370" customFormat="1" ht="30" customHeight="1">
      <c r="B11" s="371"/>
      <c r="C11" s="372" t="s">
        <v>4</v>
      </c>
      <c r="D11" s="373">
        <v>13</v>
      </c>
      <c r="E11" s="374">
        <f>IF(D9=0,0,D11/D9)</f>
        <v>2.5490196078431372E-2</v>
      </c>
      <c r="F11" s="375" t="s">
        <v>47</v>
      </c>
    </row>
    <row r="12" spans="2:6" s="370" customFormat="1" ht="30" customHeight="1" thickBot="1">
      <c r="B12" s="376"/>
      <c r="C12" s="377" t="s">
        <v>5</v>
      </c>
      <c r="D12" s="378">
        <v>487</v>
      </c>
      <c r="E12" s="379">
        <f>IF(D7=0,0,D12/D7)</f>
        <v>0.47007722007722008</v>
      </c>
      <c r="F12" s="375" t="s">
        <v>48</v>
      </c>
    </row>
    <row r="13" spans="2:6" s="384" customFormat="1" ht="30" customHeight="1">
      <c r="B13" s="380"/>
      <c r="C13" s="381" t="str">
        <f>Candidats!A2&amp;" "&amp;Candidats!B2</f>
        <v>Sophie MONTEL</v>
      </c>
      <c r="D13" s="382">
        <v>139</v>
      </c>
      <c r="E13" s="374">
        <f t="shared" ref="E13:E15" si="0">IF(D$12=0,0,D13/D$12)</f>
        <v>0.28542094455852157</v>
      </c>
      <c r="F13" s="383" t="s">
        <v>136</v>
      </c>
    </row>
    <row r="14" spans="2:6" s="384" customFormat="1" ht="30" customHeight="1">
      <c r="B14" s="380"/>
      <c r="C14" s="381" t="str">
        <f>Candidats!A3&amp;" "&amp;Candidats!B3</f>
        <v>François SAUVADET</v>
      </c>
      <c r="D14" s="382">
        <v>164</v>
      </c>
      <c r="E14" s="374">
        <f t="shared" si="0"/>
        <v>0.33675564681724846</v>
      </c>
    </row>
    <row r="15" spans="2:6" s="384" customFormat="1" ht="30" customHeight="1" thickBot="1">
      <c r="B15" s="385"/>
      <c r="C15" s="386" t="str">
        <f>Candidats!A4&amp;" "&amp;Candidats!B4</f>
        <v>Marie-Guite DUFAY</v>
      </c>
      <c r="D15" s="387">
        <v>184</v>
      </c>
      <c r="E15" s="388">
        <f t="shared" si="0"/>
        <v>0.37782340862422997</v>
      </c>
    </row>
    <row r="16" spans="2:6" ht="20.100000000000001" customHeight="1">
      <c r="D16" s="22" t="str">
        <f>IF(SUM(D13:D15)&lt;&gt;D12,"!!! FAUX","")</f>
        <v/>
      </c>
    </row>
    <row r="17" spans="3:5" ht="20.100000000000001" customHeight="1">
      <c r="C17" s="23" t="s">
        <v>6</v>
      </c>
      <c r="D17" s="22">
        <f>SUM(D13:D15)</f>
        <v>487</v>
      </c>
    </row>
    <row r="18" spans="3:5" s="138" customFormat="1" ht="9.9499999999999993" customHeight="1">
      <c r="C18" s="139"/>
      <c r="D18" s="140"/>
    </row>
    <row r="19" spans="3:5" s="138" customFormat="1" ht="9.9499999999999993" customHeight="1">
      <c r="C19" s="139"/>
      <c r="D19" s="140"/>
      <c r="E19" s="141" t="s">
        <v>49</v>
      </c>
    </row>
    <row r="20" spans="3:5" s="138" customFormat="1" ht="9.9499999999999993" customHeight="1">
      <c r="C20" s="139"/>
      <c r="D20" s="140"/>
      <c r="E20" s="141" t="s">
        <v>50</v>
      </c>
    </row>
    <row r="21" spans="3:5" s="138" customFormat="1" ht="9.9499999999999993" customHeight="1">
      <c r="C21" s="139"/>
      <c r="D21" s="140"/>
      <c r="E21" s="141" t="s">
        <v>51</v>
      </c>
    </row>
    <row r="22" spans="3:5" ht="9.9499999999999993" customHeight="1">
      <c r="E22" s="141" t="s">
        <v>52</v>
      </c>
    </row>
    <row r="23" spans="3:5" ht="9.9499999999999993" customHeight="1"/>
    <row r="24" spans="3:5" ht="9.9499999999999993" customHeight="1"/>
    <row r="25" spans="3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(2ème Tour)&amp;R&amp;"Times New Roman,Normal"&amp;12 13 Décembre 2015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1">
    <pageSetUpPr fitToPage="1"/>
  </sheetPr>
  <dimension ref="B2:F25"/>
  <sheetViews>
    <sheetView showGridLines="0" workbookViewId="0">
      <selection activeCell="D16" sqref="D16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VLOOKUP("A1",Bureaux!$A$2:$E$29,3,FALSE)</f>
        <v>A1 - 0001  HÔTEL DE VILLE (Place d'Armes)</v>
      </c>
      <c r="C3"/>
    </row>
    <row r="4" spans="2:6" ht="20.100000000000001" customHeight="1">
      <c r="B4" s="21" t="str">
        <f>CONCATENATE(VLOOKUP("A1",Bureaux!$A$2:$E$29,4,FALSE)," Circonscription - Canton ",VLOOKUP("A1",Bureaux!$A$2:$E$29,5,FALSE))</f>
        <v>1ère Circonscription - Canton 3 - Belfort 2</v>
      </c>
      <c r="C4"/>
    </row>
    <row r="5" spans="2:6" ht="20.100000000000001" customHeight="1"/>
    <row r="6" spans="2:6" ht="20.100000000000001" customHeight="1" thickBot="1"/>
    <row r="7" spans="2:6" s="370" customFormat="1" ht="30" customHeight="1" thickBot="1">
      <c r="B7" s="366"/>
      <c r="C7" s="367" t="s">
        <v>1</v>
      </c>
      <c r="D7" s="368">
        <v>985</v>
      </c>
      <c r="E7" s="369" t="s">
        <v>2</v>
      </c>
    </row>
    <row r="8" spans="2:6" s="370" customFormat="1" ht="30" customHeight="1">
      <c r="B8" s="371"/>
      <c r="C8" s="372" t="s">
        <v>55</v>
      </c>
      <c r="D8" s="373">
        <v>482</v>
      </c>
      <c r="E8" s="374"/>
    </row>
    <row r="9" spans="2:6" s="370" customFormat="1" ht="30" customHeight="1">
      <c r="B9" s="371"/>
      <c r="C9" s="372" t="s">
        <v>42</v>
      </c>
      <c r="D9" s="373">
        <v>482</v>
      </c>
      <c r="E9" s="374">
        <f>IF(D7=0,0,D9/D7)</f>
        <v>0.48934010152284263</v>
      </c>
      <c r="F9" s="375" t="s">
        <v>46</v>
      </c>
    </row>
    <row r="10" spans="2:6" s="370" customFormat="1" ht="30" customHeight="1">
      <c r="B10" s="371"/>
      <c r="C10" s="372" t="s">
        <v>124</v>
      </c>
      <c r="D10" s="373">
        <v>16</v>
      </c>
      <c r="E10" s="374">
        <f>IF(D7=0,0,D10/D7)</f>
        <v>1.6243654822335026E-2</v>
      </c>
    </row>
    <row r="11" spans="2:6" s="370" customFormat="1" ht="30" customHeight="1">
      <c r="B11" s="371"/>
      <c r="C11" s="372" t="s">
        <v>4</v>
      </c>
      <c r="D11" s="373">
        <v>11</v>
      </c>
      <c r="E11" s="374">
        <f>IF(D9=0,0,D11/D9)</f>
        <v>2.2821576763485476E-2</v>
      </c>
      <c r="F11" s="375" t="s">
        <v>47</v>
      </c>
    </row>
    <row r="12" spans="2:6" s="370" customFormat="1" ht="30" customHeight="1" thickBot="1">
      <c r="B12" s="376"/>
      <c r="C12" s="377" t="s">
        <v>5</v>
      </c>
      <c r="D12" s="378">
        <v>455</v>
      </c>
      <c r="E12" s="379">
        <f>IF(D7=0,0,D12/D7)</f>
        <v>0.46192893401015228</v>
      </c>
      <c r="F12" s="375" t="s">
        <v>48</v>
      </c>
    </row>
    <row r="13" spans="2:6" s="384" customFormat="1" ht="30" customHeight="1">
      <c r="B13" s="380"/>
      <c r="C13" s="381" t="str">
        <f>Candidats!A2&amp;" "&amp;Candidats!B2</f>
        <v>Sophie MONTEL</v>
      </c>
      <c r="D13" s="382">
        <v>93</v>
      </c>
      <c r="E13" s="374">
        <f t="shared" ref="E13:E15" si="0">IF(D$12=0,0,D13/D$12)</f>
        <v>0.20439560439560439</v>
      </c>
      <c r="F13" s="383" t="s">
        <v>136</v>
      </c>
    </row>
    <row r="14" spans="2:6" s="384" customFormat="1" ht="30" customHeight="1">
      <c r="B14" s="380"/>
      <c r="C14" s="381" t="str">
        <f>Candidats!A3&amp;" "&amp;Candidats!B3</f>
        <v>François SAUVADET</v>
      </c>
      <c r="D14" s="382">
        <v>180</v>
      </c>
      <c r="E14" s="374">
        <f t="shared" si="0"/>
        <v>0.39560439560439559</v>
      </c>
    </row>
    <row r="15" spans="2:6" s="384" customFormat="1" ht="30" customHeight="1" thickBot="1">
      <c r="B15" s="385"/>
      <c r="C15" s="386" t="str">
        <f>Candidats!A4&amp;" "&amp;Candidats!B4</f>
        <v>Marie-Guite DUFAY</v>
      </c>
      <c r="D15" s="387">
        <v>182</v>
      </c>
      <c r="E15" s="388">
        <f t="shared" si="0"/>
        <v>0.4</v>
      </c>
    </row>
    <row r="16" spans="2:6" ht="20.100000000000001" customHeight="1">
      <c r="D16" s="22" t="str">
        <f>IF(SUM(D13:D15)&lt;&gt;D12,"!!! FAUX","")</f>
        <v/>
      </c>
    </row>
    <row r="17" spans="3:5" ht="20.100000000000001" customHeight="1">
      <c r="C17" s="23" t="s">
        <v>6</v>
      </c>
      <c r="D17" s="22">
        <f>SUM(D13:D15)</f>
        <v>455</v>
      </c>
    </row>
    <row r="18" spans="3:5" s="138" customFormat="1" ht="9.9499999999999993" customHeight="1">
      <c r="C18" s="139"/>
      <c r="D18" s="140"/>
    </row>
    <row r="19" spans="3:5" s="138" customFormat="1" ht="9.9499999999999993" customHeight="1">
      <c r="C19" s="139"/>
      <c r="D19" s="140"/>
      <c r="E19" s="141" t="s">
        <v>49</v>
      </c>
    </row>
    <row r="20" spans="3:5" s="138" customFormat="1" ht="9.9499999999999993" customHeight="1">
      <c r="C20" s="139"/>
      <c r="D20" s="140"/>
      <c r="E20" s="141" t="s">
        <v>50</v>
      </c>
    </row>
    <row r="21" spans="3:5" s="138" customFormat="1" ht="9.9499999999999993" customHeight="1">
      <c r="C21" s="139"/>
      <c r="D21" s="140"/>
      <c r="E21" s="141" t="s">
        <v>51</v>
      </c>
    </row>
    <row r="22" spans="3:5" ht="9.9499999999999993" customHeight="1">
      <c r="E22" s="141" t="s">
        <v>52</v>
      </c>
    </row>
    <row r="23" spans="3:5" ht="9.9499999999999993" customHeight="1"/>
    <row r="24" spans="3:5" ht="9.9499999999999993" customHeight="1"/>
    <row r="25" spans="3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(2ème Tour)&amp;R&amp;"Times New Roman,Normal"&amp;12 13 Décembre 2015
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Feuil22">
    <pageSetUpPr fitToPage="1"/>
  </sheetPr>
  <dimension ref="B2:F25"/>
  <sheetViews>
    <sheetView showGridLines="0" workbookViewId="0">
      <selection activeCell="D16" sqref="D16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VLOOKUP("J1",Bureaux!$A$2:$E$29,3,FALSE)</f>
        <v>J1 - 0022  GROUPE SCOLAIRE RENÉ RÜCKLIN (Rue Braille)</v>
      </c>
      <c r="C3"/>
    </row>
    <row r="4" spans="2:6" ht="20.100000000000001" customHeight="1">
      <c r="B4" s="21" t="str">
        <f>CONCATENATE(VLOOKUP("J1",Bureaux!$A$2:$E$29,4,FALSE)," Circonscription - Canton ",VLOOKUP("J1",Bureaux!$A$2:$E$29,5,FALSE))</f>
        <v>2ème Circonscription - Canton 2 - Belfort 1</v>
      </c>
      <c r="C4"/>
    </row>
    <row r="5" spans="2:6" ht="20.100000000000001" customHeight="1"/>
    <row r="6" spans="2:6" ht="20.100000000000001" customHeight="1" thickBot="1"/>
    <row r="7" spans="2:6" s="370" customFormat="1" ht="30" customHeight="1" thickBot="1">
      <c r="B7" s="366"/>
      <c r="C7" s="367" t="s">
        <v>1</v>
      </c>
      <c r="D7" s="368">
        <v>573</v>
      </c>
      <c r="E7" s="369" t="s">
        <v>2</v>
      </c>
    </row>
    <row r="8" spans="2:6" s="370" customFormat="1" ht="30" customHeight="1">
      <c r="B8" s="371"/>
      <c r="C8" s="372" t="s">
        <v>55</v>
      </c>
      <c r="D8" s="373">
        <v>266</v>
      </c>
      <c r="E8" s="374"/>
    </row>
    <row r="9" spans="2:6" s="370" customFormat="1" ht="30" customHeight="1">
      <c r="B9" s="371"/>
      <c r="C9" s="372" t="s">
        <v>42</v>
      </c>
      <c r="D9" s="373">
        <v>266</v>
      </c>
      <c r="E9" s="374">
        <f>IF(D7=0,0,D9/D7)</f>
        <v>0.46422338568935428</v>
      </c>
      <c r="F9" s="375" t="s">
        <v>46</v>
      </c>
    </row>
    <row r="10" spans="2:6" s="370" customFormat="1" ht="30" customHeight="1">
      <c r="B10" s="371"/>
      <c r="C10" s="372" t="s">
        <v>124</v>
      </c>
      <c r="D10" s="373">
        <v>10</v>
      </c>
      <c r="E10" s="374">
        <f>IF(D7=0,0,D10/D7)</f>
        <v>1.7452006980802792E-2</v>
      </c>
    </row>
    <row r="11" spans="2:6" s="370" customFormat="1" ht="30" customHeight="1">
      <c r="B11" s="371"/>
      <c r="C11" s="372" t="s">
        <v>4</v>
      </c>
      <c r="D11" s="373">
        <v>6</v>
      </c>
      <c r="E11" s="374">
        <f>IF(D9=0,0,D11/D9)</f>
        <v>2.2556390977443608E-2</v>
      </c>
      <c r="F11" s="375" t="s">
        <v>47</v>
      </c>
    </row>
    <row r="12" spans="2:6" s="370" customFormat="1" ht="30" customHeight="1" thickBot="1">
      <c r="B12" s="376"/>
      <c r="C12" s="377" t="s">
        <v>5</v>
      </c>
      <c r="D12" s="378">
        <v>250</v>
      </c>
      <c r="E12" s="379">
        <f>IF(D7=0,0,D12/D7)</f>
        <v>0.43630017452006981</v>
      </c>
      <c r="F12" s="375" t="s">
        <v>48</v>
      </c>
    </row>
    <row r="13" spans="2:6" s="384" customFormat="1" ht="30" customHeight="1">
      <c r="B13" s="380"/>
      <c r="C13" s="381" t="str">
        <f>Candidats!A2&amp;" "&amp;Candidats!B2</f>
        <v>Sophie MONTEL</v>
      </c>
      <c r="D13" s="382">
        <v>94</v>
      </c>
      <c r="E13" s="374">
        <f t="shared" ref="E13:E15" si="0">IF(D$12=0,0,D13/D$12)</f>
        <v>0.376</v>
      </c>
      <c r="F13" s="383" t="s">
        <v>136</v>
      </c>
    </row>
    <row r="14" spans="2:6" s="384" customFormat="1" ht="30" customHeight="1">
      <c r="B14" s="380"/>
      <c r="C14" s="381" t="str">
        <f>Candidats!A3&amp;" "&amp;Candidats!B3</f>
        <v>François SAUVADET</v>
      </c>
      <c r="D14" s="382">
        <v>58</v>
      </c>
      <c r="E14" s="374">
        <f t="shared" si="0"/>
        <v>0.23200000000000001</v>
      </c>
    </row>
    <row r="15" spans="2:6" s="384" customFormat="1" ht="30" customHeight="1" thickBot="1">
      <c r="B15" s="385"/>
      <c r="C15" s="386" t="str">
        <f>Candidats!A4&amp;" "&amp;Candidats!B4</f>
        <v>Marie-Guite DUFAY</v>
      </c>
      <c r="D15" s="387">
        <v>98</v>
      </c>
      <c r="E15" s="388">
        <f t="shared" si="0"/>
        <v>0.39200000000000002</v>
      </c>
    </row>
    <row r="16" spans="2:6" ht="20.100000000000001" customHeight="1">
      <c r="D16" s="22" t="str">
        <f>IF(SUM(D13:D15)&lt;&gt;D12,"!!! FAUX","")</f>
        <v/>
      </c>
    </row>
    <row r="17" spans="3:5" ht="20.100000000000001" customHeight="1">
      <c r="C17" s="23" t="s">
        <v>6</v>
      </c>
      <c r="D17" s="22">
        <f>SUM(D13:D15)</f>
        <v>250</v>
      </c>
    </row>
    <row r="18" spans="3:5" s="138" customFormat="1" ht="9.9499999999999993" customHeight="1">
      <c r="C18" s="139"/>
      <c r="D18" s="140"/>
    </row>
    <row r="19" spans="3:5" s="138" customFormat="1" ht="9.9499999999999993" customHeight="1">
      <c r="C19" s="139"/>
      <c r="D19" s="140"/>
      <c r="E19" s="141" t="s">
        <v>49</v>
      </c>
    </row>
    <row r="20" spans="3:5" s="138" customFormat="1" ht="9.9499999999999993" customHeight="1">
      <c r="C20" s="139"/>
      <c r="D20" s="140"/>
      <c r="E20" s="141" t="s">
        <v>50</v>
      </c>
    </row>
    <row r="21" spans="3:5" s="138" customFormat="1" ht="9.9499999999999993" customHeight="1">
      <c r="C21" s="139"/>
      <c r="D21" s="140"/>
      <c r="E21" s="141" t="s">
        <v>51</v>
      </c>
    </row>
    <row r="22" spans="3:5" ht="9.9499999999999993" customHeight="1">
      <c r="E22" s="141" t="s">
        <v>52</v>
      </c>
    </row>
    <row r="23" spans="3:5" ht="9.9499999999999993" customHeight="1"/>
    <row r="24" spans="3:5" ht="9.9499999999999993" customHeight="1"/>
    <row r="25" spans="3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(2ème Tour)&amp;R&amp;"Times New Roman,Normal"&amp;12 13 Décembre 2015
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 codeName="Feuil23">
    <pageSetUpPr fitToPage="1"/>
  </sheetPr>
  <dimension ref="B2:F25"/>
  <sheetViews>
    <sheetView showGridLines="0" workbookViewId="0">
      <selection activeCell="D16" sqref="D16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VLOOKUP("J2",Bureaux!$A$2:$E$29,3,FALSE)</f>
        <v>J2 - 0023  BUREAU CENTRALISATEUR RENÉ RÜCKLIN (Rue Braille)</v>
      </c>
      <c r="C3"/>
    </row>
    <row r="4" spans="2:6" ht="20.100000000000001" customHeight="1">
      <c r="B4" s="21" t="str">
        <f>CONCATENATE(VLOOKUP("J2",Bureaux!$A$2:$E$29,4,FALSE)," Circonscription - Canton ",VLOOKUP("J2",Bureaux!$A$2:$E$29,5,FALSE))</f>
        <v>2ème Circonscription - Canton 2 - Belfort 1</v>
      </c>
      <c r="C4"/>
    </row>
    <row r="5" spans="2:6" ht="20.100000000000001" customHeight="1"/>
    <row r="6" spans="2:6" ht="20.100000000000001" customHeight="1" thickBot="1"/>
    <row r="7" spans="2:6" s="370" customFormat="1" ht="30" customHeight="1" thickBot="1">
      <c r="B7" s="366"/>
      <c r="C7" s="367" t="s">
        <v>1</v>
      </c>
      <c r="D7" s="368">
        <v>804</v>
      </c>
      <c r="E7" s="369" t="s">
        <v>2</v>
      </c>
    </row>
    <row r="8" spans="2:6" s="370" customFormat="1" ht="30" customHeight="1">
      <c r="B8" s="371"/>
      <c r="C8" s="372" t="s">
        <v>55</v>
      </c>
      <c r="D8" s="373">
        <v>383</v>
      </c>
      <c r="E8" s="374"/>
    </row>
    <row r="9" spans="2:6" s="370" customFormat="1" ht="30" customHeight="1">
      <c r="B9" s="371"/>
      <c r="C9" s="372" t="s">
        <v>42</v>
      </c>
      <c r="D9" s="373">
        <v>383</v>
      </c>
      <c r="E9" s="374">
        <f>IF(D7=0,0,D9/D7)</f>
        <v>0.47636815920398012</v>
      </c>
      <c r="F9" s="375" t="s">
        <v>46</v>
      </c>
    </row>
    <row r="10" spans="2:6" s="370" customFormat="1" ht="30" customHeight="1">
      <c r="B10" s="371"/>
      <c r="C10" s="372" t="s">
        <v>124</v>
      </c>
      <c r="D10" s="373">
        <v>9</v>
      </c>
      <c r="E10" s="374">
        <f>IF(D7=0,0,D10/D7)</f>
        <v>1.1194029850746268E-2</v>
      </c>
    </row>
    <row r="11" spans="2:6" s="370" customFormat="1" ht="30" customHeight="1">
      <c r="B11" s="371"/>
      <c r="C11" s="372" t="s">
        <v>4</v>
      </c>
      <c r="D11" s="373">
        <v>12</v>
      </c>
      <c r="E11" s="374">
        <f>IF(D9=0,0,D11/D9)</f>
        <v>3.1331592689295036E-2</v>
      </c>
      <c r="F11" s="375" t="s">
        <v>47</v>
      </c>
    </row>
    <row r="12" spans="2:6" s="370" customFormat="1" ht="30" customHeight="1" thickBot="1">
      <c r="B12" s="376"/>
      <c r="C12" s="377" t="s">
        <v>5</v>
      </c>
      <c r="D12" s="378">
        <v>362</v>
      </c>
      <c r="E12" s="379">
        <f>IF(D7=0,0,D12/D7)</f>
        <v>0.45024875621890548</v>
      </c>
      <c r="F12" s="375" t="s">
        <v>48</v>
      </c>
    </row>
    <row r="13" spans="2:6" s="384" customFormat="1" ht="30" customHeight="1">
      <c r="B13" s="380"/>
      <c r="C13" s="381" t="str">
        <f>Candidats!A2&amp;" "&amp;Candidats!B2</f>
        <v>Sophie MONTEL</v>
      </c>
      <c r="D13" s="382">
        <v>100</v>
      </c>
      <c r="E13" s="374">
        <f t="shared" ref="E13:E15" si="0">IF(D$12=0,0,D13/D$12)</f>
        <v>0.27624309392265195</v>
      </c>
      <c r="F13" s="383" t="s">
        <v>136</v>
      </c>
    </row>
    <row r="14" spans="2:6" s="384" customFormat="1" ht="30" customHeight="1">
      <c r="B14" s="380"/>
      <c r="C14" s="381" t="str">
        <f>Candidats!A3&amp;" "&amp;Candidats!B3</f>
        <v>François SAUVADET</v>
      </c>
      <c r="D14" s="382">
        <v>114</v>
      </c>
      <c r="E14" s="374">
        <f t="shared" si="0"/>
        <v>0.31491712707182318</v>
      </c>
    </row>
    <row r="15" spans="2:6" s="384" customFormat="1" ht="30" customHeight="1" thickBot="1">
      <c r="B15" s="385"/>
      <c r="C15" s="386" t="str">
        <f>Candidats!A4&amp;" "&amp;Candidats!B4</f>
        <v>Marie-Guite DUFAY</v>
      </c>
      <c r="D15" s="387">
        <v>148</v>
      </c>
      <c r="E15" s="388">
        <f t="shared" si="0"/>
        <v>0.40883977900552487</v>
      </c>
    </row>
    <row r="16" spans="2:6" ht="20.100000000000001" customHeight="1">
      <c r="D16" s="22" t="str">
        <f>IF(SUM(D13:D15)&lt;&gt;D12,"!!! FAUX","")</f>
        <v/>
      </c>
    </row>
    <row r="17" spans="3:5" ht="20.100000000000001" customHeight="1">
      <c r="C17" s="23" t="s">
        <v>6</v>
      </c>
      <c r="D17" s="22">
        <f>SUM(D13:D15)</f>
        <v>362</v>
      </c>
    </row>
    <row r="18" spans="3:5" s="138" customFormat="1" ht="9.9499999999999993" customHeight="1">
      <c r="C18" s="139"/>
      <c r="D18" s="140"/>
    </row>
    <row r="19" spans="3:5" s="138" customFormat="1" ht="9.9499999999999993" customHeight="1">
      <c r="C19" s="139"/>
      <c r="D19" s="140"/>
      <c r="E19" s="141" t="s">
        <v>49</v>
      </c>
    </row>
    <row r="20" spans="3:5" s="138" customFormat="1" ht="9.9499999999999993" customHeight="1">
      <c r="C20" s="139"/>
      <c r="D20" s="140"/>
      <c r="E20" s="141" t="s">
        <v>50</v>
      </c>
    </row>
    <row r="21" spans="3:5" s="138" customFormat="1" ht="9.9499999999999993" customHeight="1">
      <c r="C21" s="139"/>
      <c r="D21" s="140"/>
      <c r="E21" s="141" t="s">
        <v>51</v>
      </c>
    </row>
    <row r="22" spans="3:5" ht="9.9499999999999993" customHeight="1">
      <c r="E22" s="141" t="s">
        <v>52</v>
      </c>
    </row>
    <row r="23" spans="3:5" ht="9.9499999999999993" customHeight="1"/>
    <row r="24" spans="3:5" ht="9.9499999999999993" customHeight="1"/>
    <row r="25" spans="3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(2ème Tour)&amp;R&amp;"Times New Roman,Normal"&amp;12 13 Décembre 2015
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 codeName="Feuil24">
    <pageSetUpPr fitToPage="1"/>
  </sheetPr>
  <dimension ref="B2:F25"/>
  <sheetViews>
    <sheetView showGridLines="0" workbookViewId="0">
      <selection activeCell="D16" sqref="D16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VLOOKUP("J3",Bureaux!$A$2:$E$29,3,FALSE)</f>
        <v>J3 - 0024  GROUPE SCOLAIRE RENÉ RÜCKLIN (Rue de Rome)</v>
      </c>
      <c r="C3"/>
    </row>
    <row r="4" spans="2:6" ht="20.100000000000001" customHeight="1">
      <c r="B4" s="21" t="str">
        <f>CONCATENATE(VLOOKUP("J3",Bureaux!$A$2:$E$29,4,FALSE)," Circonscription - Canton ",VLOOKUP("J3",Bureaux!$A$2:$E$29,5,FALSE))</f>
        <v>2ème Circonscription - Canton 2 - Belfort 1</v>
      </c>
      <c r="C4"/>
    </row>
    <row r="5" spans="2:6" ht="20.100000000000001" customHeight="1"/>
    <row r="6" spans="2:6" ht="20.100000000000001" customHeight="1" thickBot="1"/>
    <row r="7" spans="2:6" s="370" customFormat="1" ht="30" customHeight="1" thickBot="1">
      <c r="B7" s="366"/>
      <c r="C7" s="367" t="s">
        <v>1</v>
      </c>
      <c r="D7" s="368">
        <v>566</v>
      </c>
      <c r="E7" s="369" t="s">
        <v>2</v>
      </c>
    </row>
    <row r="8" spans="2:6" s="370" customFormat="1" ht="30" customHeight="1">
      <c r="B8" s="371"/>
      <c r="C8" s="372" t="s">
        <v>55</v>
      </c>
      <c r="D8" s="373">
        <v>245</v>
      </c>
      <c r="E8" s="374"/>
    </row>
    <row r="9" spans="2:6" s="370" customFormat="1" ht="30" customHeight="1">
      <c r="B9" s="371"/>
      <c r="C9" s="372" t="s">
        <v>42</v>
      </c>
      <c r="D9" s="373">
        <v>245</v>
      </c>
      <c r="E9" s="374">
        <f>IF(D7=0,0,D9/D7)</f>
        <v>0.43286219081272087</v>
      </c>
      <c r="F9" s="375" t="s">
        <v>46</v>
      </c>
    </row>
    <row r="10" spans="2:6" s="370" customFormat="1" ht="30" customHeight="1">
      <c r="B10" s="371"/>
      <c r="C10" s="372" t="s">
        <v>124</v>
      </c>
      <c r="D10" s="373">
        <v>8</v>
      </c>
      <c r="E10" s="374">
        <f>IF(D7=0,0,D10/D7)</f>
        <v>1.4134275618374558E-2</v>
      </c>
    </row>
    <row r="11" spans="2:6" s="370" customFormat="1" ht="30" customHeight="1">
      <c r="B11" s="371"/>
      <c r="C11" s="372" t="s">
        <v>4</v>
      </c>
      <c r="D11" s="373">
        <v>13</v>
      </c>
      <c r="E11" s="374">
        <f>IF(D9=0,0,D11/D9)</f>
        <v>5.3061224489795916E-2</v>
      </c>
      <c r="F11" s="375" t="s">
        <v>47</v>
      </c>
    </row>
    <row r="12" spans="2:6" s="370" customFormat="1" ht="30" customHeight="1" thickBot="1">
      <c r="B12" s="376"/>
      <c r="C12" s="377" t="s">
        <v>5</v>
      </c>
      <c r="D12" s="378">
        <v>224</v>
      </c>
      <c r="E12" s="379">
        <f>IF(D7=0,0,D12/D7)</f>
        <v>0.39575971731448761</v>
      </c>
      <c r="F12" s="375" t="s">
        <v>48</v>
      </c>
    </row>
    <row r="13" spans="2:6" s="384" customFormat="1" ht="30" customHeight="1">
      <c r="B13" s="380"/>
      <c r="C13" s="381" t="str">
        <f>Candidats!A2&amp;" "&amp;Candidats!B2</f>
        <v>Sophie MONTEL</v>
      </c>
      <c r="D13" s="382">
        <v>60</v>
      </c>
      <c r="E13" s="374">
        <f t="shared" ref="E13:E15" si="0">IF(D$12=0,0,D13/D$12)</f>
        <v>0.26785714285714285</v>
      </c>
      <c r="F13" s="383" t="s">
        <v>136</v>
      </c>
    </row>
    <row r="14" spans="2:6" s="384" customFormat="1" ht="30" customHeight="1">
      <c r="B14" s="380"/>
      <c r="C14" s="381" t="str">
        <f>Candidats!A3&amp;" "&amp;Candidats!B3</f>
        <v>François SAUVADET</v>
      </c>
      <c r="D14" s="382">
        <v>60</v>
      </c>
      <c r="E14" s="374">
        <f t="shared" si="0"/>
        <v>0.26785714285714285</v>
      </c>
    </row>
    <row r="15" spans="2:6" s="384" customFormat="1" ht="30" customHeight="1" thickBot="1">
      <c r="B15" s="385"/>
      <c r="C15" s="386" t="str">
        <f>Candidats!A4&amp;" "&amp;Candidats!B4</f>
        <v>Marie-Guite DUFAY</v>
      </c>
      <c r="D15" s="387">
        <v>104</v>
      </c>
      <c r="E15" s="388">
        <f t="shared" si="0"/>
        <v>0.4642857142857143</v>
      </c>
    </row>
    <row r="16" spans="2:6" ht="20.100000000000001" customHeight="1">
      <c r="D16" s="22" t="str">
        <f>IF(SUM(D13:D15)&lt;&gt;D12,"!!! FAUX","")</f>
        <v/>
      </c>
    </row>
    <row r="17" spans="3:5" ht="20.100000000000001" customHeight="1">
      <c r="C17" s="23" t="s">
        <v>6</v>
      </c>
      <c r="D17" s="22">
        <f>SUM(D13:D15)</f>
        <v>224</v>
      </c>
    </row>
    <row r="18" spans="3:5" s="138" customFormat="1" ht="9.9499999999999993" customHeight="1">
      <c r="C18" s="139"/>
      <c r="D18" s="140"/>
    </row>
    <row r="19" spans="3:5" s="138" customFormat="1" ht="9.9499999999999993" customHeight="1">
      <c r="C19" s="139"/>
      <c r="D19" s="140"/>
      <c r="E19" s="141" t="s">
        <v>49</v>
      </c>
    </row>
    <row r="20" spans="3:5" s="138" customFormat="1" ht="9.9499999999999993" customHeight="1">
      <c r="C20" s="139"/>
      <c r="D20" s="140"/>
      <c r="E20" s="141" t="s">
        <v>50</v>
      </c>
    </row>
    <row r="21" spans="3:5" s="138" customFormat="1" ht="9.9499999999999993" customHeight="1">
      <c r="C21" s="139"/>
      <c r="D21" s="140"/>
      <c r="E21" s="141" t="s">
        <v>51</v>
      </c>
    </row>
    <row r="22" spans="3:5" ht="9.9499999999999993" customHeight="1">
      <c r="E22" s="141" t="s">
        <v>52</v>
      </c>
    </row>
    <row r="23" spans="3:5" ht="9.9499999999999993" customHeight="1"/>
    <row r="24" spans="3:5" ht="9.9499999999999993" customHeight="1"/>
    <row r="25" spans="3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(2ème Tour)&amp;R&amp;"Times New Roman,Normal"&amp;12 13 Décembre 2015
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 codeName="Feuil25">
    <pageSetUpPr fitToPage="1"/>
  </sheetPr>
  <dimension ref="B2:F25"/>
  <sheetViews>
    <sheetView showGridLines="0" workbookViewId="0">
      <selection activeCell="D16" sqref="D16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VLOOKUP("K1",Bureaux!$A$2:$E$29,3,FALSE)</f>
        <v>K1 - 0025  GROUPE SCOLAIRE LOUIS PERGAUD (Rue de Zaporojie - Primaire)</v>
      </c>
      <c r="C3"/>
    </row>
    <row r="4" spans="2:6" ht="20.100000000000001" customHeight="1">
      <c r="B4" s="21" t="str">
        <f>CONCATENATE(VLOOKUP("K1",Bureaux!$A$2:$E$29,4,FALSE)," Circonscription - Canton ",VLOOKUP("K1",Bureaux!$A$2:$E$29,5,FALSE))</f>
        <v>2ème Circonscription - Canton 2 - Belfort 1</v>
      </c>
      <c r="C4"/>
    </row>
    <row r="5" spans="2:6" ht="20.100000000000001" customHeight="1"/>
    <row r="6" spans="2:6" ht="20.100000000000001" customHeight="1" thickBot="1"/>
    <row r="7" spans="2:6" s="370" customFormat="1" ht="30" customHeight="1" thickBot="1">
      <c r="B7" s="366"/>
      <c r="C7" s="367" t="s">
        <v>1</v>
      </c>
      <c r="D7" s="368">
        <v>958</v>
      </c>
      <c r="E7" s="369" t="s">
        <v>2</v>
      </c>
    </row>
    <row r="8" spans="2:6" s="370" customFormat="1" ht="30" customHeight="1">
      <c r="B8" s="371"/>
      <c r="C8" s="372" t="s">
        <v>55</v>
      </c>
      <c r="D8" s="373">
        <v>411</v>
      </c>
      <c r="E8" s="374"/>
    </row>
    <row r="9" spans="2:6" s="370" customFormat="1" ht="30" customHeight="1">
      <c r="B9" s="371"/>
      <c r="C9" s="372" t="s">
        <v>42</v>
      </c>
      <c r="D9" s="373">
        <v>411</v>
      </c>
      <c r="E9" s="374">
        <f>IF(D7=0,0,D9/D7)</f>
        <v>0.42901878914405012</v>
      </c>
      <c r="F9" s="375" t="s">
        <v>46</v>
      </c>
    </row>
    <row r="10" spans="2:6" s="370" customFormat="1" ht="30" customHeight="1">
      <c r="B10" s="371"/>
      <c r="C10" s="372" t="s">
        <v>124</v>
      </c>
      <c r="D10" s="373">
        <v>8</v>
      </c>
      <c r="E10" s="374">
        <f>IF(D7=0,0,D10/D7)</f>
        <v>8.350730688935281E-3</v>
      </c>
    </row>
    <row r="11" spans="2:6" s="370" customFormat="1" ht="30" customHeight="1">
      <c r="B11" s="371"/>
      <c r="C11" s="372" t="s">
        <v>4</v>
      </c>
      <c r="D11" s="373">
        <v>11</v>
      </c>
      <c r="E11" s="374">
        <f>IF(D9=0,0,D11/D9)</f>
        <v>2.6763990267639901E-2</v>
      </c>
      <c r="F11" s="375" t="s">
        <v>47</v>
      </c>
    </row>
    <row r="12" spans="2:6" s="370" customFormat="1" ht="30" customHeight="1" thickBot="1">
      <c r="B12" s="376"/>
      <c r="C12" s="377" t="s">
        <v>5</v>
      </c>
      <c r="D12" s="378">
        <v>392</v>
      </c>
      <c r="E12" s="379">
        <f>IF(D7=0,0,D12/D7)</f>
        <v>0.40918580375782881</v>
      </c>
      <c r="F12" s="375" t="s">
        <v>48</v>
      </c>
    </row>
    <row r="13" spans="2:6" s="384" customFormat="1" ht="30" customHeight="1">
      <c r="B13" s="380"/>
      <c r="C13" s="381" t="str">
        <f>Candidats!A2&amp;" "&amp;Candidats!B2</f>
        <v>Sophie MONTEL</v>
      </c>
      <c r="D13" s="382">
        <v>76</v>
      </c>
      <c r="E13" s="374">
        <f t="shared" ref="E13:E15" si="0">IF(D$12=0,0,D13/D$12)</f>
        <v>0.19387755102040816</v>
      </c>
      <c r="F13" s="383" t="s">
        <v>136</v>
      </c>
    </row>
    <row r="14" spans="2:6" s="384" customFormat="1" ht="30" customHeight="1">
      <c r="B14" s="380"/>
      <c r="C14" s="381" t="str">
        <f>Candidats!A3&amp;" "&amp;Candidats!B3</f>
        <v>François SAUVADET</v>
      </c>
      <c r="D14" s="382">
        <v>123</v>
      </c>
      <c r="E14" s="374">
        <f t="shared" si="0"/>
        <v>0.31377551020408162</v>
      </c>
    </row>
    <row r="15" spans="2:6" s="384" customFormat="1" ht="30" customHeight="1" thickBot="1">
      <c r="B15" s="385"/>
      <c r="C15" s="386" t="str">
        <f>Candidats!A4&amp;" "&amp;Candidats!B4</f>
        <v>Marie-Guite DUFAY</v>
      </c>
      <c r="D15" s="387">
        <v>193</v>
      </c>
      <c r="E15" s="388">
        <f t="shared" si="0"/>
        <v>0.49234693877551022</v>
      </c>
    </row>
    <row r="16" spans="2:6" ht="20.100000000000001" customHeight="1">
      <c r="D16" s="22" t="str">
        <f>IF(SUM(D13:D15)&lt;&gt;D12,"!!! FAUX","")</f>
        <v/>
      </c>
    </row>
    <row r="17" spans="3:5" ht="20.100000000000001" customHeight="1">
      <c r="C17" s="23" t="s">
        <v>6</v>
      </c>
      <c r="D17" s="22">
        <f>SUM(D13:D15)</f>
        <v>392</v>
      </c>
    </row>
    <row r="18" spans="3:5" s="138" customFormat="1" ht="9.9499999999999993" customHeight="1">
      <c r="C18" s="139"/>
      <c r="D18" s="140"/>
    </row>
    <row r="19" spans="3:5" s="138" customFormat="1" ht="9.9499999999999993" customHeight="1">
      <c r="C19" s="139"/>
      <c r="D19" s="140"/>
      <c r="E19" s="141" t="s">
        <v>49</v>
      </c>
    </row>
    <row r="20" spans="3:5" s="138" customFormat="1" ht="9.9499999999999993" customHeight="1">
      <c r="C20" s="139"/>
      <c r="D20" s="140"/>
      <c r="E20" s="141" t="s">
        <v>50</v>
      </c>
    </row>
    <row r="21" spans="3:5" s="138" customFormat="1" ht="9.9499999999999993" customHeight="1">
      <c r="C21" s="139"/>
      <c r="D21" s="140"/>
      <c r="E21" s="141" t="s">
        <v>51</v>
      </c>
    </row>
    <row r="22" spans="3:5" ht="9.9499999999999993" customHeight="1">
      <c r="E22" s="141" t="s">
        <v>52</v>
      </c>
    </row>
    <row r="23" spans="3:5" ht="9.9499999999999993" customHeight="1"/>
    <row r="24" spans="3:5" ht="9.9499999999999993" customHeight="1"/>
    <row r="25" spans="3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(2ème Tour)&amp;R&amp;"Times New Roman,Normal"&amp;12 13 Décembre 2015
</odd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 codeName="Feuil26">
    <pageSetUpPr fitToPage="1"/>
  </sheetPr>
  <dimension ref="B2:F25"/>
  <sheetViews>
    <sheetView showGridLines="0" workbookViewId="0">
      <selection activeCell="D16" sqref="D16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VLOOKUP("K2",Bureaux!$A$2:$E$29,3,FALSE)</f>
        <v>K2 - 0026  GROUPE SCOLAIRE LOUIS PERGAUD (Rue de Zaporojie - Maternelle)</v>
      </c>
      <c r="C3"/>
    </row>
    <row r="4" spans="2:6" ht="20.100000000000001" customHeight="1">
      <c r="B4" s="21" t="str">
        <f>CONCATENATE(VLOOKUP("K2",Bureaux!$A$2:$E$29,4,FALSE)," Circonscription - Canton ",VLOOKUP("K2",Bureaux!$A$2:$E$29,5,FALSE))</f>
        <v>2ème Circonscription - Canton 2 - Belfort 1</v>
      </c>
      <c r="C4"/>
    </row>
    <row r="5" spans="2:6" ht="20.100000000000001" customHeight="1"/>
    <row r="6" spans="2:6" ht="20.100000000000001" customHeight="1" thickBot="1"/>
    <row r="7" spans="2:6" s="370" customFormat="1" ht="30" customHeight="1" thickBot="1">
      <c r="B7" s="366"/>
      <c r="C7" s="367" t="s">
        <v>1</v>
      </c>
      <c r="D7" s="368">
        <v>782</v>
      </c>
      <c r="E7" s="369" t="s">
        <v>2</v>
      </c>
    </row>
    <row r="8" spans="2:6" s="370" customFormat="1" ht="30" customHeight="1">
      <c r="B8" s="371"/>
      <c r="C8" s="372" t="s">
        <v>55</v>
      </c>
      <c r="D8" s="373">
        <v>329</v>
      </c>
      <c r="E8" s="374"/>
    </row>
    <row r="9" spans="2:6" s="370" customFormat="1" ht="30" customHeight="1">
      <c r="B9" s="371"/>
      <c r="C9" s="372" t="s">
        <v>42</v>
      </c>
      <c r="D9" s="373">
        <v>329</v>
      </c>
      <c r="E9" s="374">
        <f>IF(D7=0,0,D9/D7)</f>
        <v>0.42071611253196933</v>
      </c>
      <c r="F9" s="375" t="s">
        <v>46</v>
      </c>
    </row>
    <row r="10" spans="2:6" s="370" customFormat="1" ht="30" customHeight="1">
      <c r="B10" s="371"/>
      <c r="C10" s="372" t="s">
        <v>124</v>
      </c>
      <c r="D10" s="373">
        <v>8</v>
      </c>
      <c r="E10" s="374">
        <f>IF(D7=0,0,D10/D7)</f>
        <v>1.0230179028132993E-2</v>
      </c>
    </row>
    <row r="11" spans="2:6" s="370" customFormat="1" ht="30" customHeight="1">
      <c r="B11" s="371"/>
      <c r="C11" s="372" t="s">
        <v>4</v>
      </c>
      <c r="D11" s="373">
        <v>8</v>
      </c>
      <c r="E11" s="374">
        <f>IF(D9=0,0,D11/D9)</f>
        <v>2.4316109422492401E-2</v>
      </c>
      <c r="F11" s="375" t="s">
        <v>47</v>
      </c>
    </row>
    <row r="12" spans="2:6" s="370" customFormat="1" ht="30" customHeight="1" thickBot="1">
      <c r="B12" s="376"/>
      <c r="C12" s="377" t="s">
        <v>5</v>
      </c>
      <c r="D12" s="378">
        <v>313</v>
      </c>
      <c r="E12" s="379">
        <f>IF(D7=0,0,D12/D7)</f>
        <v>0.40025575447570333</v>
      </c>
      <c r="F12" s="375" t="s">
        <v>48</v>
      </c>
    </row>
    <row r="13" spans="2:6" s="384" customFormat="1" ht="30" customHeight="1">
      <c r="B13" s="380"/>
      <c r="C13" s="381" t="str">
        <f>Candidats!A2&amp;" "&amp;Candidats!B2</f>
        <v>Sophie MONTEL</v>
      </c>
      <c r="D13" s="382">
        <v>75</v>
      </c>
      <c r="E13" s="374">
        <f t="shared" ref="E13:E15" si="0">IF(D$12=0,0,D13/D$12)</f>
        <v>0.23961661341853036</v>
      </c>
      <c r="F13" s="383" t="s">
        <v>136</v>
      </c>
    </row>
    <row r="14" spans="2:6" s="384" customFormat="1" ht="30" customHeight="1">
      <c r="B14" s="380"/>
      <c r="C14" s="381" t="str">
        <f>Candidats!A3&amp;" "&amp;Candidats!B3</f>
        <v>François SAUVADET</v>
      </c>
      <c r="D14" s="382">
        <v>71</v>
      </c>
      <c r="E14" s="374">
        <f t="shared" si="0"/>
        <v>0.2268370607028754</v>
      </c>
    </row>
    <row r="15" spans="2:6" s="384" customFormat="1" ht="30" customHeight="1" thickBot="1">
      <c r="B15" s="385"/>
      <c r="C15" s="386" t="str">
        <f>Candidats!A4&amp;" "&amp;Candidats!B4</f>
        <v>Marie-Guite DUFAY</v>
      </c>
      <c r="D15" s="387">
        <v>167</v>
      </c>
      <c r="E15" s="388">
        <f t="shared" si="0"/>
        <v>0.5335463258785943</v>
      </c>
    </row>
    <row r="16" spans="2:6" ht="20.100000000000001" customHeight="1">
      <c r="D16" s="22" t="str">
        <f>IF(SUM(D13:D15)&lt;&gt;D12,"!!! FAUX","")</f>
        <v/>
      </c>
    </row>
    <row r="17" spans="3:5" ht="20.100000000000001" customHeight="1">
      <c r="C17" s="23" t="s">
        <v>6</v>
      </c>
      <c r="D17" s="22">
        <f>SUM(D13:D15)</f>
        <v>313</v>
      </c>
    </row>
    <row r="18" spans="3:5" s="138" customFormat="1" ht="9.9499999999999993" customHeight="1">
      <c r="C18" s="139"/>
      <c r="D18" s="140"/>
    </row>
    <row r="19" spans="3:5" s="138" customFormat="1" ht="9.9499999999999993" customHeight="1">
      <c r="C19" s="139"/>
      <c r="D19" s="140"/>
      <c r="E19" s="141" t="s">
        <v>49</v>
      </c>
    </row>
    <row r="20" spans="3:5" s="138" customFormat="1" ht="9.9499999999999993" customHeight="1">
      <c r="C20" s="139"/>
      <c r="D20" s="140"/>
      <c r="E20" s="141" t="s">
        <v>50</v>
      </c>
    </row>
    <row r="21" spans="3:5" s="138" customFormat="1" ht="9.9499999999999993" customHeight="1">
      <c r="C21" s="139"/>
      <c r="D21" s="140"/>
      <c r="E21" s="141" t="s">
        <v>51</v>
      </c>
    </row>
    <row r="22" spans="3:5" ht="9.9499999999999993" customHeight="1">
      <c r="E22" s="141" t="s">
        <v>52</v>
      </c>
    </row>
    <row r="23" spans="3:5" ht="9.9499999999999993" customHeight="1"/>
    <row r="24" spans="3:5" ht="9.9499999999999993" customHeight="1"/>
    <row r="25" spans="3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(2ème Tour)&amp;R&amp;"Times New Roman,Normal"&amp;12 13 Décembre 2015
</odd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 codeName="Feuil27">
    <pageSetUpPr fitToPage="1"/>
  </sheetPr>
  <dimension ref="B2:F25"/>
  <sheetViews>
    <sheetView showGridLines="0" workbookViewId="0">
      <selection activeCell="D16" sqref="D16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VLOOKUP("L1",Bureaux!$A$2:$E$29,3,FALSE)</f>
        <v>L1 - 0027  LES BARRES - MATERNELLE (Via d'Auxelles)</v>
      </c>
      <c r="C3"/>
    </row>
    <row r="4" spans="2:6" ht="20.100000000000001" customHeight="1">
      <c r="B4" s="21" t="str">
        <f>CONCATENATE(VLOOKUP("L1",Bureaux!$A$2:$E$29,4,FALSE)," Circonscription - Canton ",VLOOKUP("L1",Bureaux!$A$2:$E$29,5,FALSE))</f>
        <v>2ème Circonscription - Canton 2 - Belfort 1</v>
      </c>
      <c r="C4"/>
    </row>
    <row r="5" spans="2:6" ht="20.100000000000001" customHeight="1"/>
    <row r="6" spans="2:6" ht="20.100000000000001" customHeight="1" thickBot="1"/>
    <row r="7" spans="2:6" s="370" customFormat="1" ht="30" customHeight="1" thickBot="1">
      <c r="B7" s="366"/>
      <c r="C7" s="367" t="s">
        <v>1</v>
      </c>
      <c r="D7" s="368">
        <v>1347</v>
      </c>
      <c r="E7" s="369" t="s">
        <v>2</v>
      </c>
    </row>
    <row r="8" spans="2:6" s="370" customFormat="1" ht="30" customHeight="1">
      <c r="B8" s="371"/>
      <c r="C8" s="372" t="s">
        <v>55</v>
      </c>
      <c r="D8" s="373">
        <v>703</v>
      </c>
      <c r="E8" s="374"/>
    </row>
    <row r="9" spans="2:6" s="370" customFormat="1" ht="30" customHeight="1">
      <c r="B9" s="371"/>
      <c r="C9" s="372" t="s">
        <v>42</v>
      </c>
      <c r="D9" s="373">
        <v>703</v>
      </c>
      <c r="E9" s="374">
        <f>IF(D7=0,0,D9/D7)</f>
        <v>0.52190051967334816</v>
      </c>
      <c r="F9" s="375" t="s">
        <v>46</v>
      </c>
    </row>
    <row r="10" spans="2:6" s="370" customFormat="1" ht="30" customHeight="1">
      <c r="B10" s="371"/>
      <c r="C10" s="372" t="s">
        <v>124</v>
      </c>
      <c r="D10" s="373">
        <v>17</v>
      </c>
      <c r="E10" s="374">
        <f>IF(D7=0,0,D10/D7)</f>
        <v>1.2620638455827766E-2</v>
      </c>
    </row>
    <row r="11" spans="2:6" s="370" customFormat="1" ht="30" customHeight="1">
      <c r="B11" s="371"/>
      <c r="C11" s="372" t="s">
        <v>4</v>
      </c>
      <c r="D11" s="373">
        <v>12</v>
      </c>
      <c r="E11" s="374">
        <f>IF(D9=0,0,D11/D9)</f>
        <v>1.7069701280227598E-2</v>
      </c>
      <c r="F11" s="375" t="s">
        <v>47</v>
      </c>
    </row>
    <row r="12" spans="2:6" s="370" customFormat="1" ht="30" customHeight="1" thickBot="1">
      <c r="B12" s="376"/>
      <c r="C12" s="377" t="s">
        <v>5</v>
      </c>
      <c r="D12" s="378">
        <v>674</v>
      </c>
      <c r="E12" s="379">
        <f>IF(D7=0,0,D12/D7)</f>
        <v>0.50037119524870077</v>
      </c>
      <c r="F12" s="375" t="s">
        <v>48</v>
      </c>
    </row>
    <row r="13" spans="2:6" s="384" customFormat="1" ht="30" customHeight="1">
      <c r="B13" s="380"/>
      <c r="C13" s="381" t="str">
        <f>Candidats!A2&amp;" "&amp;Candidats!B2</f>
        <v>Sophie MONTEL</v>
      </c>
      <c r="D13" s="382">
        <v>168</v>
      </c>
      <c r="E13" s="374">
        <f t="shared" ref="E13:E15" si="0">IF(D$12=0,0,D13/D$12)</f>
        <v>0.24925816023738873</v>
      </c>
      <c r="F13" s="383" t="s">
        <v>136</v>
      </c>
    </row>
    <row r="14" spans="2:6" s="384" customFormat="1" ht="30" customHeight="1">
      <c r="B14" s="380"/>
      <c r="C14" s="381" t="str">
        <f>Candidats!A3&amp;" "&amp;Candidats!B3</f>
        <v>François SAUVADET</v>
      </c>
      <c r="D14" s="382">
        <v>209</v>
      </c>
      <c r="E14" s="374">
        <f t="shared" si="0"/>
        <v>0.31008902077151335</v>
      </c>
    </row>
    <row r="15" spans="2:6" s="384" customFormat="1" ht="30" customHeight="1" thickBot="1">
      <c r="B15" s="385"/>
      <c r="C15" s="386" t="str">
        <f>Candidats!A4&amp;" "&amp;Candidats!B4</f>
        <v>Marie-Guite DUFAY</v>
      </c>
      <c r="D15" s="387">
        <v>297</v>
      </c>
      <c r="E15" s="388">
        <f t="shared" si="0"/>
        <v>0.44065281899109793</v>
      </c>
    </row>
    <row r="16" spans="2:6" ht="20.100000000000001" customHeight="1">
      <c r="D16" s="22" t="str">
        <f>IF(SUM(D13:D15)&lt;&gt;D12,"!!! FAUX","")</f>
        <v/>
      </c>
    </row>
    <row r="17" spans="3:5" ht="20.100000000000001" customHeight="1">
      <c r="C17" s="23" t="s">
        <v>6</v>
      </c>
      <c r="D17" s="22">
        <f>SUM(D13:D15)</f>
        <v>674</v>
      </c>
    </row>
    <row r="18" spans="3:5" s="138" customFormat="1" ht="9.9499999999999993" customHeight="1">
      <c r="C18" s="139"/>
      <c r="D18" s="140"/>
    </row>
    <row r="19" spans="3:5" s="138" customFormat="1" ht="9.9499999999999993" customHeight="1">
      <c r="C19" s="139"/>
      <c r="D19" s="140"/>
      <c r="E19" s="141" t="s">
        <v>49</v>
      </c>
    </row>
    <row r="20" spans="3:5" s="138" customFormat="1" ht="9.9499999999999993" customHeight="1">
      <c r="C20" s="139"/>
      <c r="D20" s="140"/>
      <c r="E20" s="141" t="s">
        <v>50</v>
      </c>
    </row>
    <row r="21" spans="3:5" s="138" customFormat="1" ht="9.9499999999999993" customHeight="1">
      <c r="C21" s="139"/>
      <c r="D21" s="140"/>
      <c r="E21" s="141" t="s">
        <v>51</v>
      </c>
    </row>
    <row r="22" spans="3:5" ht="9.9499999999999993" customHeight="1">
      <c r="E22" s="141" t="s">
        <v>52</v>
      </c>
    </row>
    <row r="23" spans="3:5" ht="9.9499999999999993" customHeight="1"/>
    <row r="24" spans="3:5" ht="9.9499999999999993" customHeight="1"/>
    <row r="25" spans="3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(2ème Tour)&amp;R&amp;"Times New Roman,Normal"&amp;12 13 Décembre 2015
</odd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 codeName="Feuil28">
    <pageSetUpPr fitToPage="1"/>
  </sheetPr>
  <dimension ref="B2:F25"/>
  <sheetViews>
    <sheetView showGridLines="0" workbookViewId="0">
      <selection activeCell="D16" sqref="D16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VLOOKUP("L2",Bureaux!$A$2:$E$29,3,FALSE)</f>
        <v>L2 - 0028  LES BARRES - PRIMAIRE (Rue Ernest Duvillard)</v>
      </c>
      <c r="C3"/>
    </row>
    <row r="4" spans="2:6" ht="20.100000000000001" customHeight="1">
      <c r="B4" s="21" t="str">
        <f>CONCATENATE(VLOOKUP("L2",Bureaux!$A$2:$E$29,4,FALSE)," Circonscription - Canton ",VLOOKUP("L2",Bureaux!$A$2:$E$29,5,FALSE))</f>
        <v>2ème Circonscription - Canton 2 - Belfort 1</v>
      </c>
      <c r="C4"/>
    </row>
    <row r="5" spans="2:6" ht="20.100000000000001" customHeight="1"/>
    <row r="6" spans="2:6" ht="20.100000000000001" customHeight="1" thickBot="1"/>
    <row r="7" spans="2:6" s="370" customFormat="1" ht="30" customHeight="1" thickBot="1">
      <c r="B7" s="366"/>
      <c r="C7" s="367" t="s">
        <v>1</v>
      </c>
      <c r="D7" s="368">
        <v>1159</v>
      </c>
      <c r="E7" s="389" t="s">
        <v>2</v>
      </c>
    </row>
    <row r="8" spans="2:6" s="370" customFormat="1" ht="30" customHeight="1">
      <c r="B8" s="371"/>
      <c r="C8" s="372" t="s">
        <v>55</v>
      </c>
      <c r="D8" s="373">
        <v>666</v>
      </c>
      <c r="E8" s="374"/>
    </row>
    <row r="9" spans="2:6" s="370" customFormat="1" ht="30" customHeight="1">
      <c r="B9" s="371"/>
      <c r="C9" s="372" t="s">
        <v>42</v>
      </c>
      <c r="D9" s="373">
        <v>666</v>
      </c>
      <c r="E9" s="374">
        <f>IF(D7=0,0,D9/D7)</f>
        <v>0.57463330457290773</v>
      </c>
      <c r="F9" s="375" t="s">
        <v>46</v>
      </c>
    </row>
    <row r="10" spans="2:6" s="370" customFormat="1" ht="30" customHeight="1">
      <c r="B10" s="371"/>
      <c r="C10" s="372" t="s">
        <v>124</v>
      </c>
      <c r="D10" s="373">
        <v>11</v>
      </c>
      <c r="E10" s="374">
        <f>IF(D7=0,0,D10/D7)</f>
        <v>9.4909404659188953E-3</v>
      </c>
    </row>
    <row r="11" spans="2:6" s="370" customFormat="1" ht="30" customHeight="1">
      <c r="B11" s="371"/>
      <c r="C11" s="372" t="s">
        <v>4</v>
      </c>
      <c r="D11" s="373">
        <v>25</v>
      </c>
      <c r="E11" s="374">
        <f>IF(D9=0,0,D11/D9)</f>
        <v>3.7537537537537538E-2</v>
      </c>
      <c r="F11" s="375" t="s">
        <v>47</v>
      </c>
    </row>
    <row r="12" spans="2:6" s="370" customFormat="1" ht="30" customHeight="1" thickBot="1">
      <c r="B12" s="376"/>
      <c r="C12" s="377" t="s">
        <v>5</v>
      </c>
      <c r="D12" s="378">
        <v>630</v>
      </c>
      <c r="E12" s="379">
        <f>IF(D7=0,0,D12/D7)</f>
        <v>0.54357204486626398</v>
      </c>
      <c r="F12" s="375" t="s">
        <v>48</v>
      </c>
    </row>
    <row r="13" spans="2:6" s="384" customFormat="1" ht="30" customHeight="1">
      <c r="B13" s="380"/>
      <c r="C13" s="381" t="str">
        <f>Candidats!A2&amp;" "&amp;Candidats!B2</f>
        <v>Sophie MONTEL</v>
      </c>
      <c r="D13" s="382">
        <v>190</v>
      </c>
      <c r="E13" s="374">
        <f t="shared" ref="E13:E15" si="0">IF(D$12=0,0,D13/D$12)</f>
        <v>0.30158730158730157</v>
      </c>
      <c r="F13" s="383" t="s">
        <v>136</v>
      </c>
    </row>
    <row r="14" spans="2:6" s="384" customFormat="1" ht="30" customHeight="1">
      <c r="B14" s="380"/>
      <c r="C14" s="381" t="str">
        <f>Candidats!A3&amp;" "&amp;Candidats!B3</f>
        <v>François SAUVADET</v>
      </c>
      <c r="D14" s="382">
        <v>160</v>
      </c>
      <c r="E14" s="374">
        <f t="shared" si="0"/>
        <v>0.25396825396825395</v>
      </c>
    </row>
    <row r="15" spans="2:6" s="384" customFormat="1" ht="30" customHeight="1" thickBot="1">
      <c r="B15" s="385"/>
      <c r="C15" s="386" t="str">
        <f>Candidats!A4&amp;" "&amp;Candidats!B4</f>
        <v>Marie-Guite DUFAY</v>
      </c>
      <c r="D15" s="387">
        <v>280</v>
      </c>
      <c r="E15" s="388">
        <f t="shared" si="0"/>
        <v>0.44444444444444442</v>
      </c>
    </row>
    <row r="16" spans="2:6" ht="20.100000000000001" customHeight="1">
      <c r="D16" s="22" t="str">
        <f>IF(SUM(D13:D15)&lt;&gt;D12,"!!! FAUX","")</f>
        <v/>
      </c>
    </row>
    <row r="17" spans="3:5" ht="20.100000000000001" customHeight="1">
      <c r="C17" s="23" t="s">
        <v>6</v>
      </c>
      <c r="D17" s="22">
        <f>SUM(D13:D15)</f>
        <v>630</v>
      </c>
    </row>
    <row r="18" spans="3:5" s="138" customFormat="1" ht="9.9499999999999993" customHeight="1">
      <c r="C18" s="139"/>
      <c r="D18" s="140"/>
    </row>
    <row r="19" spans="3:5" s="138" customFormat="1" ht="9.9499999999999993" customHeight="1">
      <c r="C19" s="139"/>
      <c r="D19" s="140"/>
      <c r="E19" s="141" t="s">
        <v>49</v>
      </c>
    </row>
    <row r="20" spans="3:5" s="138" customFormat="1" ht="9.9499999999999993" customHeight="1">
      <c r="C20" s="139"/>
      <c r="D20" s="140"/>
      <c r="E20" s="141" t="s">
        <v>50</v>
      </c>
    </row>
    <row r="21" spans="3:5" s="138" customFormat="1" ht="9.9499999999999993" customHeight="1">
      <c r="C21" s="139"/>
      <c r="D21" s="140"/>
      <c r="E21" s="141" t="s">
        <v>51</v>
      </c>
    </row>
    <row r="22" spans="3:5" ht="9.9499999999999993" customHeight="1">
      <c r="E22" s="141" t="s">
        <v>52</v>
      </c>
    </row>
    <row r="23" spans="3:5" ht="9.9499999999999993" customHeight="1"/>
    <row r="24" spans="3:5" ht="9.9499999999999993" customHeight="1"/>
    <row r="25" spans="3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(2ème Tour)&amp;R&amp;"Times New Roman,Normal"&amp;12 13 Décembre 2015
</oddHead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 codeName="Feuil5">
    <pageSetUpPr fitToPage="1"/>
  </sheetPr>
  <dimension ref="B2:F25"/>
  <sheetViews>
    <sheetView showGridLines="0" workbookViewId="0">
      <selection activeCell="D16" sqref="D16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VLOOKUP("M1",Bureaux!$A$2:$E$29,3,FALSE)</f>
        <v>M1 - 0005  ÉCOLE MATERNELLE SAINT-EXUPÉRY (Rue de la Paix)</v>
      </c>
      <c r="C3"/>
    </row>
    <row r="4" spans="2:6" ht="20.100000000000001" customHeight="1">
      <c r="B4" s="21" t="str">
        <f>CONCATENATE(VLOOKUP("M1",Bureaux!$A$2:$E$29,4,FALSE)," Circonscription - Canton ",VLOOKUP("M1",Bureaux!$A$2:$E$29,5,FALSE))</f>
        <v>1ère Circonscription - Canton 4 - Belfort 3</v>
      </c>
      <c r="C4"/>
    </row>
    <row r="5" spans="2:6" ht="20.100000000000001" customHeight="1"/>
    <row r="6" spans="2:6" ht="20.100000000000001" customHeight="1" thickBot="1"/>
    <row r="7" spans="2:6" s="370" customFormat="1" ht="30" customHeight="1" thickBot="1">
      <c r="B7" s="366"/>
      <c r="C7" s="367" t="s">
        <v>1</v>
      </c>
      <c r="D7" s="368">
        <v>1049</v>
      </c>
      <c r="E7" s="369" t="s">
        <v>2</v>
      </c>
    </row>
    <row r="8" spans="2:6" s="370" customFormat="1" ht="30" customHeight="1">
      <c r="B8" s="371"/>
      <c r="C8" s="372" t="s">
        <v>55</v>
      </c>
      <c r="D8" s="373">
        <v>467</v>
      </c>
      <c r="E8" s="374"/>
    </row>
    <row r="9" spans="2:6" s="370" customFormat="1" ht="30" customHeight="1">
      <c r="B9" s="371"/>
      <c r="C9" s="372" t="s">
        <v>42</v>
      </c>
      <c r="D9" s="373">
        <v>467</v>
      </c>
      <c r="E9" s="374">
        <f>IF(D7=0,0,D9/D7)</f>
        <v>0.44518589132507147</v>
      </c>
      <c r="F9" s="375" t="s">
        <v>46</v>
      </c>
    </row>
    <row r="10" spans="2:6" s="370" customFormat="1" ht="30" customHeight="1">
      <c r="B10" s="371"/>
      <c r="C10" s="372" t="s">
        <v>124</v>
      </c>
      <c r="D10" s="373">
        <v>14</v>
      </c>
      <c r="E10" s="374">
        <f>IF(D7=0,0,D10/D7)</f>
        <v>1.334604385128694E-2</v>
      </c>
    </row>
    <row r="11" spans="2:6" s="370" customFormat="1" ht="30" customHeight="1">
      <c r="B11" s="371"/>
      <c r="C11" s="372" t="s">
        <v>4</v>
      </c>
      <c r="D11" s="373">
        <v>10</v>
      </c>
      <c r="E11" s="374">
        <f>IF(D9=0,0,D11/D9)</f>
        <v>2.1413276231263382E-2</v>
      </c>
      <c r="F11" s="375" t="s">
        <v>47</v>
      </c>
    </row>
    <row r="12" spans="2:6" s="370" customFormat="1" ht="30" customHeight="1" thickBot="1">
      <c r="B12" s="376"/>
      <c r="C12" s="377" t="s">
        <v>5</v>
      </c>
      <c r="D12" s="378">
        <v>443</v>
      </c>
      <c r="E12" s="379">
        <f>IF(D7=0,0,D12/D7)</f>
        <v>0.42230695900857962</v>
      </c>
      <c r="F12" s="375" t="s">
        <v>48</v>
      </c>
    </row>
    <row r="13" spans="2:6" s="384" customFormat="1" ht="30" customHeight="1">
      <c r="B13" s="380"/>
      <c r="C13" s="381" t="str">
        <f>Candidats!A2&amp;" "&amp;Candidats!B2</f>
        <v>Sophie MONTEL</v>
      </c>
      <c r="D13" s="382">
        <v>100</v>
      </c>
      <c r="E13" s="374">
        <f t="shared" ref="E13:E15" si="0">IF(D$12=0,0,D13/D$12)</f>
        <v>0.22573363431151242</v>
      </c>
      <c r="F13" s="383" t="s">
        <v>136</v>
      </c>
    </row>
    <row r="14" spans="2:6" s="384" customFormat="1" ht="30" customHeight="1">
      <c r="B14" s="380"/>
      <c r="C14" s="381" t="str">
        <f>Candidats!A3&amp;" "&amp;Candidats!B3</f>
        <v>François SAUVADET</v>
      </c>
      <c r="D14" s="382">
        <v>148</v>
      </c>
      <c r="E14" s="374">
        <f t="shared" si="0"/>
        <v>0.3340857787810384</v>
      </c>
    </row>
    <row r="15" spans="2:6" s="384" customFormat="1" ht="30" customHeight="1" thickBot="1">
      <c r="B15" s="385"/>
      <c r="C15" s="386" t="str">
        <f>Candidats!A4&amp;" "&amp;Candidats!B4</f>
        <v>Marie-Guite DUFAY</v>
      </c>
      <c r="D15" s="387">
        <v>195</v>
      </c>
      <c r="E15" s="388">
        <f t="shared" si="0"/>
        <v>0.44018058690744921</v>
      </c>
    </row>
    <row r="16" spans="2:6" ht="20.100000000000001" customHeight="1">
      <c r="D16" s="22" t="str">
        <f>IF(SUM(D13:D15)&lt;&gt;D12,"!!! FAUX","")</f>
        <v/>
      </c>
    </row>
    <row r="17" spans="3:5" ht="20.100000000000001" customHeight="1">
      <c r="C17" s="23" t="s">
        <v>6</v>
      </c>
      <c r="D17" s="22">
        <f>SUM(D13:D15)</f>
        <v>443</v>
      </c>
    </row>
    <row r="18" spans="3:5" s="138" customFormat="1" ht="9.9499999999999993" customHeight="1">
      <c r="C18" s="139"/>
      <c r="D18" s="140"/>
    </row>
    <row r="19" spans="3:5" s="138" customFormat="1" ht="9.9499999999999993" customHeight="1">
      <c r="C19" s="139"/>
      <c r="D19" s="140"/>
      <c r="E19" s="141" t="s">
        <v>49</v>
      </c>
    </row>
    <row r="20" spans="3:5" s="138" customFormat="1" ht="9.9499999999999993" customHeight="1">
      <c r="C20" s="139"/>
      <c r="D20" s="140"/>
      <c r="E20" s="141" t="s">
        <v>50</v>
      </c>
    </row>
    <row r="21" spans="3:5" s="138" customFormat="1" ht="9.9499999999999993" customHeight="1">
      <c r="C21" s="139"/>
      <c r="D21" s="140"/>
      <c r="E21" s="141" t="s">
        <v>51</v>
      </c>
    </row>
    <row r="22" spans="3:5" ht="9.9499999999999993" customHeight="1">
      <c r="E22" s="141" t="s">
        <v>52</v>
      </c>
    </row>
    <row r="23" spans="3:5" ht="9.9499999999999993" customHeight="1"/>
    <row r="24" spans="3:5" ht="9.9499999999999993" customHeight="1"/>
    <row r="25" spans="3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(2ème Tour)&amp;R&amp;"Times New Roman,Normal"&amp;12 13 Décembre 2015
</oddHead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 codeName="Feuil6">
    <pageSetUpPr fitToPage="1"/>
  </sheetPr>
  <dimension ref="B2:F25"/>
  <sheetViews>
    <sheetView showGridLines="0" workbookViewId="0">
      <selection activeCell="D16" sqref="D16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VLOOKUP("N1",Bureaux!$A$2:$E$29,3,FALSE)</f>
        <v>N1 - 0006  MAISON DE QUARTIER DES FORGES (Rue de Marseille)</v>
      </c>
      <c r="C3"/>
    </row>
    <row r="4" spans="2:6" ht="20.100000000000001" customHeight="1">
      <c r="B4" s="21" t="str">
        <f>CONCATENATE(VLOOKUP("N1",Bureaux!$A$2:$E$29,4,FALSE)," Circonscription - Canton ",VLOOKUP("N1",Bureaux!$A$2:$E$29,5,FALSE))</f>
        <v>1ère Circonscription - Canton 4 - Belfort 3</v>
      </c>
      <c r="C4"/>
    </row>
    <row r="5" spans="2:6" ht="20.100000000000001" customHeight="1"/>
    <row r="6" spans="2:6" ht="20.100000000000001" customHeight="1" thickBot="1"/>
    <row r="7" spans="2:6" s="370" customFormat="1" ht="30" customHeight="1" thickBot="1">
      <c r="B7" s="366"/>
      <c r="C7" s="367" t="s">
        <v>1</v>
      </c>
      <c r="D7" s="368">
        <v>1454</v>
      </c>
      <c r="E7" s="369" t="s">
        <v>2</v>
      </c>
    </row>
    <row r="8" spans="2:6" s="370" customFormat="1" ht="30" customHeight="1">
      <c r="B8" s="371"/>
      <c r="C8" s="372" t="s">
        <v>55</v>
      </c>
      <c r="D8" s="373">
        <v>827</v>
      </c>
      <c r="E8" s="374"/>
    </row>
    <row r="9" spans="2:6" s="370" customFormat="1" ht="30" customHeight="1">
      <c r="B9" s="371"/>
      <c r="C9" s="372" t="s">
        <v>42</v>
      </c>
      <c r="D9" s="373">
        <v>827</v>
      </c>
      <c r="E9" s="374">
        <f>IF(D7=0,0,D9/D7)</f>
        <v>0.56877579092159558</v>
      </c>
      <c r="F9" s="375" t="s">
        <v>46</v>
      </c>
    </row>
    <row r="10" spans="2:6" s="370" customFormat="1" ht="30" customHeight="1">
      <c r="B10" s="371"/>
      <c r="C10" s="372" t="s">
        <v>124</v>
      </c>
      <c r="D10" s="373">
        <v>18</v>
      </c>
      <c r="E10" s="374">
        <f>IF(D7=0,0,D10/D7)</f>
        <v>1.2379642365887207E-2</v>
      </c>
    </row>
    <row r="11" spans="2:6" s="370" customFormat="1" ht="30" customHeight="1">
      <c r="B11" s="371"/>
      <c r="C11" s="372" t="s">
        <v>4</v>
      </c>
      <c r="D11" s="373">
        <v>17</v>
      </c>
      <c r="E11" s="374">
        <f>IF(D9=0,0,D11/D9)</f>
        <v>2.0556227327690448E-2</v>
      </c>
      <c r="F11" s="375" t="s">
        <v>47</v>
      </c>
    </row>
    <row r="12" spans="2:6" s="370" customFormat="1" ht="30" customHeight="1" thickBot="1">
      <c r="B12" s="376"/>
      <c r="C12" s="377" t="s">
        <v>5</v>
      </c>
      <c r="D12" s="378">
        <v>792</v>
      </c>
      <c r="E12" s="379">
        <f>IF(D7=0,0,D12/D7)</f>
        <v>0.54470426409903716</v>
      </c>
      <c r="F12" s="375" t="s">
        <v>48</v>
      </c>
    </row>
    <row r="13" spans="2:6" s="384" customFormat="1" ht="30" customHeight="1">
      <c r="B13" s="380"/>
      <c r="C13" s="381" t="str">
        <f>Candidats!A2&amp;" "&amp;Candidats!B2</f>
        <v>Sophie MONTEL</v>
      </c>
      <c r="D13" s="382">
        <v>250</v>
      </c>
      <c r="E13" s="374">
        <f t="shared" ref="E13:E15" si="0">IF(D$12=0,0,D13/D$12)</f>
        <v>0.31565656565656564</v>
      </c>
      <c r="F13" s="383" t="s">
        <v>136</v>
      </c>
    </row>
    <row r="14" spans="2:6" s="384" customFormat="1" ht="30" customHeight="1">
      <c r="B14" s="380"/>
      <c r="C14" s="381" t="str">
        <f>Candidats!A3&amp;" "&amp;Candidats!B3</f>
        <v>François SAUVADET</v>
      </c>
      <c r="D14" s="382">
        <v>255</v>
      </c>
      <c r="E14" s="374">
        <f t="shared" si="0"/>
        <v>0.32196969696969696</v>
      </c>
    </row>
    <row r="15" spans="2:6" s="384" customFormat="1" ht="30" customHeight="1" thickBot="1">
      <c r="B15" s="385"/>
      <c r="C15" s="386" t="str">
        <f>Candidats!A4&amp;" "&amp;Candidats!B4</f>
        <v>Marie-Guite DUFAY</v>
      </c>
      <c r="D15" s="387">
        <v>287</v>
      </c>
      <c r="E15" s="388">
        <f t="shared" si="0"/>
        <v>0.36237373737373735</v>
      </c>
    </row>
    <row r="16" spans="2:6" ht="20.100000000000001" customHeight="1">
      <c r="D16" s="22" t="str">
        <f>IF(SUM(D13:D15)&lt;&gt;D12,"!!! FAUX","")</f>
        <v/>
      </c>
    </row>
    <row r="17" spans="3:5" ht="20.100000000000001" customHeight="1">
      <c r="C17" s="23" t="s">
        <v>6</v>
      </c>
      <c r="D17" s="22">
        <f>SUM(D13:D15)</f>
        <v>792</v>
      </c>
    </row>
    <row r="18" spans="3:5" s="138" customFormat="1" ht="9.9499999999999993" customHeight="1">
      <c r="C18" s="139"/>
      <c r="D18" s="140"/>
    </row>
    <row r="19" spans="3:5" s="138" customFormat="1" ht="9.9499999999999993" customHeight="1">
      <c r="C19" s="139"/>
      <c r="D19" s="140"/>
      <c r="E19" s="141" t="s">
        <v>49</v>
      </c>
    </row>
    <row r="20" spans="3:5" s="138" customFormat="1" ht="9.9499999999999993" customHeight="1">
      <c r="C20" s="139"/>
      <c r="D20" s="140"/>
      <c r="E20" s="141" t="s">
        <v>50</v>
      </c>
    </row>
    <row r="21" spans="3:5" s="138" customFormat="1" ht="9.9499999999999993" customHeight="1">
      <c r="C21" s="139"/>
      <c r="D21" s="140"/>
      <c r="E21" s="141" t="s">
        <v>51</v>
      </c>
    </row>
    <row r="22" spans="3:5" ht="9.9499999999999993" customHeight="1">
      <c r="E22" s="141" t="s">
        <v>52</v>
      </c>
    </row>
    <row r="23" spans="3:5" ht="9.9499999999999993" customHeight="1"/>
    <row r="24" spans="3:5" ht="9.9499999999999993" customHeight="1"/>
    <row r="25" spans="3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(2ème Tour)&amp;R&amp;"Times New Roman,Normal"&amp;12 13 Décembre 2015
</oddHead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 codeName="Feuil7">
    <pageSetUpPr fitToPage="1"/>
  </sheetPr>
  <dimension ref="B2:F25"/>
  <sheetViews>
    <sheetView showGridLines="0" workbookViewId="0">
      <selection activeCell="D16" sqref="D16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VLOOKUP("N2",Bureaux!$A$2:$E$29,3,FALSE)</f>
        <v>N2 - 0007  CITÉ DES ASSOCIATIONS (Rue Jean Pierre Melville)</v>
      </c>
      <c r="C3"/>
    </row>
    <row r="4" spans="2:6" ht="20.100000000000001" customHeight="1">
      <c r="B4" s="21" t="str">
        <f>CONCATENATE(VLOOKUP("N2",Bureaux!$A$2:$E$29,4,FALSE)," Circonscription - Canton ",VLOOKUP("N2",Bureaux!$A$2:$E$29,5,FALSE))</f>
        <v>1ère Circonscription - Canton 4 - Belfort 3</v>
      </c>
      <c r="C4"/>
    </row>
    <row r="5" spans="2:6" ht="20.100000000000001" customHeight="1"/>
    <row r="6" spans="2:6" ht="20.100000000000001" customHeight="1" thickBot="1"/>
    <row r="7" spans="2:6" s="370" customFormat="1" ht="30" customHeight="1" thickBot="1">
      <c r="B7" s="366"/>
      <c r="C7" s="367" t="s">
        <v>1</v>
      </c>
      <c r="D7" s="368">
        <v>669</v>
      </c>
      <c r="E7" s="369" t="s">
        <v>2</v>
      </c>
    </row>
    <row r="8" spans="2:6" s="370" customFormat="1" ht="30" customHeight="1">
      <c r="B8" s="371"/>
      <c r="C8" s="372" t="s">
        <v>55</v>
      </c>
      <c r="D8" s="373">
        <v>416</v>
      </c>
      <c r="E8" s="374"/>
    </row>
    <row r="9" spans="2:6" s="370" customFormat="1" ht="30" customHeight="1">
      <c r="B9" s="371"/>
      <c r="C9" s="372" t="s">
        <v>42</v>
      </c>
      <c r="D9" s="373">
        <v>416</v>
      </c>
      <c r="E9" s="374">
        <f>IF(D7=0,0,D9/D7)</f>
        <v>0.62182361733931235</v>
      </c>
      <c r="F9" s="375" t="s">
        <v>46</v>
      </c>
    </row>
    <row r="10" spans="2:6" s="370" customFormat="1" ht="30" customHeight="1">
      <c r="B10" s="371"/>
      <c r="C10" s="372" t="s">
        <v>124</v>
      </c>
      <c r="D10" s="373">
        <v>5</v>
      </c>
      <c r="E10" s="374">
        <f>IF(D7=0,0,D10/D7)</f>
        <v>7.4738415545590429E-3</v>
      </c>
    </row>
    <row r="11" spans="2:6" s="370" customFormat="1" ht="30" customHeight="1">
      <c r="B11" s="371"/>
      <c r="C11" s="372" t="s">
        <v>4</v>
      </c>
      <c r="D11" s="373">
        <v>13</v>
      </c>
      <c r="E11" s="374">
        <f>IF(D9=0,0,D11/D9)</f>
        <v>3.125E-2</v>
      </c>
      <c r="F11" s="375" t="s">
        <v>47</v>
      </c>
    </row>
    <row r="12" spans="2:6" s="370" customFormat="1" ht="30" customHeight="1" thickBot="1">
      <c r="B12" s="376"/>
      <c r="C12" s="377" t="s">
        <v>5</v>
      </c>
      <c r="D12" s="378">
        <v>398</v>
      </c>
      <c r="E12" s="379">
        <f>IF(D7=0,0,D12/D7)</f>
        <v>0.59491778774289983</v>
      </c>
      <c r="F12" s="375" t="s">
        <v>48</v>
      </c>
    </row>
    <row r="13" spans="2:6" s="384" customFormat="1" ht="30" customHeight="1">
      <c r="B13" s="380"/>
      <c r="C13" s="381" t="str">
        <f>Candidats!A2&amp;" "&amp;Candidats!B2</f>
        <v>Sophie MONTEL</v>
      </c>
      <c r="D13" s="382">
        <v>84</v>
      </c>
      <c r="E13" s="374">
        <f t="shared" ref="E13:E15" si="0">IF(D$12=0,0,D13/D$12)</f>
        <v>0.21105527638190955</v>
      </c>
      <c r="F13" s="383" t="s">
        <v>136</v>
      </c>
    </row>
    <row r="14" spans="2:6" s="384" customFormat="1" ht="30" customHeight="1">
      <c r="B14" s="380"/>
      <c r="C14" s="381" t="str">
        <f>Candidats!A3&amp;" "&amp;Candidats!B3</f>
        <v>François SAUVADET</v>
      </c>
      <c r="D14" s="382">
        <v>115</v>
      </c>
      <c r="E14" s="374">
        <f t="shared" si="0"/>
        <v>0.28894472361809043</v>
      </c>
    </row>
    <row r="15" spans="2:6" s="384" customFormat="1" ht="30" customHeight="1" thickBot="1">
      <c r="B15" s="385"/>
      <c r="C15" s="386" t="str">
        <f>Candidats!A4&amp;" "&amp;Candidats!B4</f>
        <v>Marie-Guite DUFAY</v>
      </c>
      <c r="D15" s="387">
        <v>199</v>
      </c>
      <c r="E15" s="388">
        <f t="shared" si="0"/>
        <v>0.5</v>
      </c>
    </row>
    <row r="16" spans="2:6" ht="20.100000000000001" customHeight="1">
      <c r="D16" s="22" t="str">
        <f>IF(SUM(D13:D15)&lt;&gt;D12,"!!! FAUX","")</f>
        <v/>
      </c>
    </row>
    <row r="17" spans="3:5" ht="20.100000000000001" customHeight="1">
      <c r="C17" s="23" t="s">
        <v>6</v>
      </c>
      <c r="D17" s="22">
        <f>SUM(D13:D15)</f>
        <v>398</v>
      </c>
    </row>
    <row r="18" spans="3:5" s="138" customFormat="1" ht="9.9499999999999993" customHeight="1">
      <c r="C18" s="139"/>
      <c r="D18" s="140"/>
    </row>
    <row r="19" spans="3:5" s="138" customFormat="1" ht="9.9499999999999993" customHeight="1">
      <c r="C19" s="139"/>
      <c r="D19" s="140"/>
      <c r="E19" s="141" t="s">
        <v>49</v>
      </c>
    </row>
    <row r="20" spans="3:5" s="138" customFormat="1" ht="9.9499999999999993" customHeight="1">
      <c r="C20" s="139"/>
      <c r="D20" s="140"/>
      <c r="E20" s="141" t="s">
        <v>50</v>
      </c>
    </row>
    <row r="21" spans="3:5" s="138" customFormat="1" ht="9.9499999999999993" customHeight="1">
      <c r="C21" s="139"/>
      <c r="D21" s="140"/>
      <c r="E21" s="141" t="s">
        <v>51</v>
      </c>
    </row>
    <row r="22" spans="3:5" ht="9.9499999999999993" customHeight="1">
      <c r="E22" s="141" t="s">
        <v>52</v>
      </c>
    </row>
    <row r="23" spans="3:5" ht="9.9499999999999993" customHeight="1"/>
    <row r="24" spans="3:5" ht="9.9499999999999993" customHeight="1"/>
    <row r="25" spans="3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(2ème Tour)&amp;R&amp;"Times New Roman,Normal"&amp;12 13 Décembre 2015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2">
    <pageSetUpPr fitToPage="1"/>
  </sheetPr>
  <dimension ref="B2:F25"/>
  <sheetViews>
    <sheetView showGridLines="0" workbookViewId="0">
      <selection activeCell="D16" sqref="D16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VLOOKUP("A2",Bureaux!$A$2:$E$29,3,FALSE)</f>
        <v>A2 - 0002  HÔTEL DE VILLE (Place d'Armes)</v>
      </c>
      <c r="C3"/>
    </row>
    <row r="4" spans="2:6" ht="20.100000000000001" customHeight="1">
      <c r="B4" s="21" t="str">
        <f>CONCATENATE(VLOOKUP("A2",Bureaux!$A$2:$E$29,4,FALSE)," Circonscription - Canton ",VLOOKUP("A2",Bureaux!$A$2:$E$29,5,FALSE))</f>
        <v>1ère Circonscription - Canton 3 - Belfort 2</v>
      </c>
      <c r="C4"/>
    </row>
    <row r="5" spans="2:6" ht="20.100000000000001" customHeight="1"/>
    <row r="6" spans="2:6" ht="20.100000000000001" customHeight="1" thickBot="1"/>
    <row r="7" spans="2:6" s="370" customFormat="1" ht="30" customHeight="1" thickBot="1">
      <c r="B7" s="366"/>
      <c r="C7" s="367" t="s">
        <v>1</v>
      </c>
      <c r="D7" s="368">
        <v>1164</v>
      </c>
      <c r="E7" s="369" t="s">
        <v>2</v>
      </c>
    </row>
    <row r="8" spans="2:6" s="370" customFormat="1" ht="30" customHeight="1">
      <c r="B8" s="371"/>
      <c r="C8" s="372" t="s">
        <v>55</v>
      </c>
      <c r="D8" s="373">
        <v>677</v>
      </c>
      <c r="E8" s="374"/>
    </row>
    <row r="9" spans="2:6" s="370" customFormat="1" ht="30" customHeight="1">
      <c r="B9" s="371"/>
      <c r="C9" s="372" t="s">
        <v>42</v>
      </c>
      <c r="D9" s="373">
        <v>677</v>
      </c>
      <c r="E9" s="374">
        <f>IF(D7=0,0,D9/D7)</f>
        <v>0.58161512027491413</v>
      </c>
      <c r="F9" s="375" t="s">
        <v>46</v>
      </c>
    </row>
    <row r="10" spans="2:6" s="370" customFormat="1" ht="30" customHeight="1">
      <c r="B10" s="371"/>
      <c r="C10" s="372" t="s">
        <v>124</v>
      </c>
      <c r="D10" s="373">
        <v>18</v>
      </c>
      <c r="E10" s="374">
        <f>IF(D7=0,0,D10/D7)</f>
        <v>1.5463917525773196E-2</v>
      </c>
    </row>
    <row r="11" spans="2:6" s="370" customFormat="1" ht="30" customHeight="1">
      <c r="B11" s="371"/>
      <c r="C11" s="372" t="s">
        <v>4</v>
      </c>
      <c r="D11" s="373">
        <v>20</v>
      </c>
      <c r="E11" s="374">
        <f>IF(D9=0,0,D11/D9)</f>
        <v>2.9542097488921712E-2</v>
      </c>
      <c r="F11" s="375" t="s">
        <v>47</v>
      </c>
    </row>
    <row r="12" spans="2:6" s="370" customFormat="1" ht="30" customHeight="1" thickBot="1">
      <c r="B12" s="376"/>
      <c r="C12" s="377" t="s">
        <v>5</v>
      </c>
      <c r="D12" s="378">
        <v>639</v>
      </c>
      <c r="E12" s="379">
        <f>IF(D7=0,0,D12/D7)</f>
        <v>0.5489690721649485</v>
      </c>
      <c r="F12" s="375" t="s">
        <v>48</v>
      </c>
    </row>
    <row r="13" spans="2:6" s="384" customFormat="1" ht="30" customHeight="1">
      <c r="B13" s="380"/>
      <c r="C13" s="381" t="str">
        <f>Candidats!A2&amp;" "&amp;Candidats!B2</f>
        <v>Sophie MONTEL</v>
      </c>
      <c r="D13" s="382">
        <v>133</v>
      </c>
      <c r="E13" s="374">
        <f t="shared" ref="E13:E15" si="0">IF(D$12=0,0,D13/D$12)</f>
        <v>0.20813771517996871</v>
      </c>
      <c r="F13" s="383" t="s">
        <v>136</v>
      </c>
    </row>
    <row r="14" spans="2:6" s="384" customFormat="1" ht="30" customHeight="1">
      <c r="B14" s="380"/>
      <c r="C14" s="381" t="str">
        <f>Candidats!A3&amp;" "&amp;Candidats!B3</f>
        <v>François SAUVADET</v>
      </c>
      <c r="D14" s="382">
        <v>273</v>
      </c>
      <c r="E14" s="374">
        <f t="shared" si="0"/>
        <v>0.42723004694835681</v>
      </c>
    </row>
    <row r="15" spans="2:6" s="384" customFormat="1" ht="30" customHeight="1" thickBot="1">
      <c r="B15" s="385"/>
      <c r="C15" s="386" t="str">
        <f>Candidats!A4&amp;" "&amp;Candidats!B4</f>
        <v>Marie-Guite DUFAY</v>
      </c>
      <c r="D15" s="387">
        <v>233</v>
      </c>
      <c r="E15" s="388">
        <f t="shared" si="0"/>
        <v>0.36463223787167448</v>
      </c>
    </row>
    <row r="16" spans="2:6" ht="20.100000000000001" customHeight="1">
      <c r="D16" s="22" t="str">
        <f>IF(SUM(D13:D15)&lt;&gt;D12,"!!! FAUX","")</f>
        <v/>
      </c>
    </row>
    <row r="17" spans="3:5" ht="20.100000000000001" customHeight="1">
      <c r="C17" s="23" t="s">
        <v>6</v>
      </c>
      <c r="D17" s="22">
        <f>SUM(D13:D15)</f>
        <v>639</v>
      </c>
    </row>
    <row r="18" spans="3:5" s="138" customFormat="1" ht="9.9499999999999993" customHeight="1">
      <c r="C18" s="139"/>
      <c r="D18" s="140"/>
    </row>
    <row r="19" spans="3:5" s="138" customFormat="1" ht="9.9499999999999993" customHeight="1">
      <c r="C19" s="139"/>
      <c r="D19" s="140"/>
      <c r="E19" s="141" t="s">
        <v>49</v>
      </c>
    </row>
    <row r="20" spans="3:5" s="138" customFormat="1" ht="9.9499999999999993" customHeight="1">
      <c r="C20" s="139"/>
      <c r="D20" s="140"/>
      <c r="E20" s="141" t="s">
        <v>50</v>
      </c>
    </row>
    <row r="21" spans="3:5" s="138" customFormat="1" ht="9.9499999999999993" customHeight="1">
      <c r="C21" s="139"/>
      <c r="D21" s="140"/>
      <c r="E21" s="141" t="s">
        <v>51</v>
      </c>
    </row>
    <row r="22" spans="3:5" ht="9.9499999999999993" customHeight="1">
      <c r="E22" s="141" t="s">
        <v>52</v>
      </c>
    </row>
    <row r="23" spans="3:5" ht="9.9499999999999993" customHeight="1"/>
    <row r="24" spans="3:5" ht="9.9499999999999993" customHeight="1"/>
    <row r="25" spans="3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(2ème Tour)&amp;R&amp;"Times New Roman,Normal"&amp;12 13 Décembre 2015
</oddHead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Feuil32">
    <pageSetUpPr fitToPage="1"/>
  </sheetPr>
  <dimension ref="A1:AI74"/>
  <sheetViews>
    <sheetView showGridLines="0" zoomScale="60" zoomScaleNormal="60" workbookViewId="0"/>
  </sheetViews>
  <sheetFormatPr baseColWidth="10" defaultRowHeight="30" customHeight="1"/>
  <cols>
    <col min="1" max="1" width="2.140625" style="20" customWidth="1"/>
    <col min="2" max="2" width="33.28515625" style="9" bestFit="1" customWidth="1"/>
    <col min="3" max="3" width="3.7109375" style="20" customWidth="1"/>
    <col min="4" max="4" width="10.7109375" style="17" customWidth="1"/>
    <col min="5" max="5" width="1.7109375" style="3" customWidth="1"/>
    <col min="6" max="6" width="10.7109375" style="3" customWidth="1"/>
    <col min="7" max="7" width="1.7109375" style="3" customWidth="1"/>
    <col min="8" max="9" width="13.7109375" style="3" customWidth="1"/>
    <col min="10" max="10" width="1.7109375" style="3" customWidth="1"/>
    <col min="11" max="11" width="13.7109375" style="3" customWidth="1"/>
    <col min="12" max="12" width="1.7109375" style="3" customWidth="1"/>
    <col min="13" max="13" width="13.7109375" style="3" customWidth="1"/>
    <col min="14" max="14" width="1.7109375" style="3" customWidth="1"/>
    <col min="15" max="15" width="16.7109375" style="3" customWidth="1"/>
    <col min="16" max="16" width="4.7109375" style="3" customWidth="1"/>
    <col min="17" max="17" width="15.85546875" style="29" bestFit="1" customWidth="1"/>
    <col min="18" max="18" width="16.7109375" style="3" customWidth="1"/>
    <col min="19" max="19" width="4.7109375" style="3" customWidth="1"/>
    <col min="20" max="20" width="13.7109375" style="29" customWidth="1"/>
    <col min="21" max="21" width="16.7109375" style="3" customWidth="1"/>
    <col min="22" max="22" width="4.7109375" style="3" customWidth="1"/>
    <col min="23" max="23" width="13.7109375" style="29" customWidth="1"/>
    <col min="24" max="24" width="16.7109375" style="3" customWidth="1"/>
    <col min="25" max="25" width="4.7109375" style="3" customWidth="1"/>
    <col min="26" max="26" width="13.7109375" style="29" customWidth="1"/>
    <col min="27" max="27" width="16.7109375" style="3" customWidth="1"/>
    <col min="28" max="28" width="4.7109375" style="3" customWidth="1"/>
    <col min="29" max="29" width="13.7109375" style="29" customWidth="1"/>
    <col min="30" max="30" width="16.7109375" style="3" customWidth="1"/>
    <col min="31" max="31" width="4.7109375" style="3" customWidth="1"/>
    <col min="32" max="32" width="13.7109375" style="29" customWidth="1"/>
    <col min="33" max="33" width="16.7109375" style="3" customWidth="1"/>
    <col min="34" max="34" width="4.7109375" style="3" customWidth="1"/>
    <col min="35" max="35" width="13.7109375" style="29" customWidth="1"/>
    <col min="36" max="16384" width="11.42578125" style="2"/>
  </cols>
  <sheetData>
    <row r="1" spans="1:35" ht="30" customHeight="1">
      <c r="A1" s="3"/>
      <c r="B1" s="7"/>
      <c r="C1" s="5"/>
      <c r="D1" s="95"/>
      <c r="E1" s="335" t="s">
        <v>62</v>
      </c>
      <c r="F1" s="336"/>
      <c r="G1" s="336"/>
      <c r="H1" s="336"/>
      <c r="I1" s="336"/>
      <c r="J1" s="336"/>
      <c r="K1" s="336"/>
      <c r="L1" s="336"/>
      <c r="M1" s="336"/>
      <c r="N1" s="336"/>
      <c r="O1" s="337"/>
      <c r="P1" s="2"/>
      <c r="Q1" s="109"/>
      <c r="R1" s="103"/>
      <c r="T1" s="109"/>
      <c r="U1" s="103"/>
      <c r="W1" s="109"/>
      <c r="X1" s="103"/>
      <c r="Z1" s="109"/>
      <c r="AA1" s="103"/>
      <c r="AC1" s="109"/>
      <c r="AD1" s="103"/>
      <c r="AF1" s="109"/>
      <c r="AG1" s="103"/>
      <c r="AI1" s="109"/>
    </row>
    <row r="2" spans="1:35" ht="30" customHeight="1">
      <c r="A2" s="4"/>
      <c r="B2" s="24"/>
      <c r="C2" s="4"/>
      <c r="D2" s="96"/>
      <c r="E2" s="338"/>
      <c r="F2" s="339"/>
      <c r="G2" s="339"/>
      <c r="H2" s="339"/>
      <c r="I2" s="339"/>
      <c r="J2" s="339"/>
      <c r="K2" s="339"/>
      <c r="L2" s="339"/>
      <c r="M2" s="339"/>
      <c r="N2" s="339"/>
      <c r="O2" s="340"/>
      <c r="P2" s="2"/>
      <c r="Q2" s="109"/>
      <c r="R2" s="108"/>
      <c r="T2" s="109"/>
      <c r="U2" s="108"/>
      <c r="W2" s="109"/>
      <c r="X2" s="108"/>
      <c r="Z2" s="109"/>
      <c r="AA2" s="108"/>
      <c r="AC2" s="109"/>
      <c r="AD2" s="108"/>
      <c r="AF2" s="109"/>
      <c r="AG2" s="108"/>
      <c r="AI2" s="109"/>
    </row>
    <row r="3" spans="1:35" ht="30" customHeight="1" thickBot="1">
      <c r="A3" s="6"/>
      <c r="B3" s="6"/>
      <c r="C3" s="6"/>
      <c r="D3" s="95"/>
      <c r="E3" s="341"/>
      <c r="F3" s="342"/>
      <c r="G3" s="342"/>
      <c r="H3" s="342"/>
      <c r="I3" s="342"/>
      <c r="J3" s="342"/>
      <c r="K3" s="342"/>
      <c r="L3" s="342"/>
      <c r="M3" s="342"/>
      <c r="N3" s="342"/>
      <c r="O3" s="343"/>
      <c r="P3" s="2"/>
      <c r="Q3" s="109"/>
      <c r="R3" s="103"/>
      <c r="T3" s="109"/>
      <c r="U3" s="103"/>
      <c r="W3" s="109"/>
      <c r="X3" s="103"/>
      <c r="Z3" s="109"/>
      <c r="AA3" s="103"/>
      <c r="AC3" s="109"/>
      <c r="AD3" s="103"/>
      <c r="AF3" s="109"/>
      <c r="AG3" s="103"/>
      <c r="AI3" s="109"/>
    </row>
    <row r="4" spans="1:35" ht="30" customHeight="1">
      <c r="A4" s="6"/>
      <c r="B4" s="6"/>
      <c r="C4" s="6"/>
      <c r="D4" s="18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25"/>
      <c r="R4" s="7"/>
      <c r="S4" s="7"/>
      <c r="T4" s="25"/>
      <c r="U4" s="7"/>
      <c r="V4" s="7"/>
      <c r="W4" s="25"/>
      <c r="X4" s="7"/>
      <c r="Y4" s="7"/>
      <c r="Z4" s="25"/>
      <c r="AA4" s="7"/>
      <c r="AB4" s="7"/>
      <c r="AC4" s="25"/>
      <c r="AD4" s="7"/>
      <c r="AE4" s="7"/>
      <c r="AF4" s="25"/>
      <c r="AG4" s="7"/>
      <c r="AH4" s="7"/>
      <c r="AI4" s="25"/>
    </row>
    <row r="5" spans="1:35" s="8" customFormat="1" ht="30" customHeight="1">
      <c r="A5" s="6"/>
      <c r="B5" s="6"/>
      <c r="C5" s="6"/>
      <c r="D5" s="18"/>
      <c r="E5" s="7"/>
      <c r="F5" s="7"/>
      <c r="G5" s="7"/>
      <c r="N5" s="51"/>
      <c r="O5" s="53"/>
      <c r="P5" s="53"/>
      <c r="Q5" s="51"/>
      <c r="R5" s="53"/>
      <c r="S5" s="53"/>
      <c r="T5" s="51"/>
      <c r="U5" s="53"/>
      <c r="V5" s="53"/>
      <c r="W5" s="51"/>
      <c r="X5" s="53"/>
      <c r="Y5" s="53"/>
      <c r="Z5" s="51"/>
      <c r="AA5" s="53"/>
      <c r="AB5" s="53"/>
      <c r="AC5" s="51"/>
      <c r="AD5" s="53"/>
      <c r="AE5" s="53"/>
      <c r="AF5" s="51"/>
      <c r="AG5" s="53"/>
      <c r="AH5" s="53"/>
      <c r="AI5" s="51"/>
    </row>
    <row r="6" spans="1:35" s="8" customFormat="1" ht="30" customHeight="1">
      <c r="A6" s="40"/>
      <c r="B6" s="6"/>
      <c r="C6" s="6"/>
      <c r="D6" s="18"/>
      <c r="E6" s="7"/>
      <c r="F6" s="7"/>
      <c r="G6" s="7"/>
      <c r="N6" s="51"/>
      <c r="O6" s="53"/>
      <c r="P6" s="53"/>
      <c r="Q6" s="54"/>
      <c r="R6" s="53"/>
      <c r="S6" s="53"/>
      <c r="T6" s="54"/>
      <c r="U6" s="53"/>
      <c r="V6" s="53"/>
      <c r="W6" s="54"/>
      <c r="X6" s="53"/>
      <c r="Y6" s="53"/>
      <c r="Z6" s="54"/>
      <c r="AA6" s="53"/>
      <c r="AB6" s="53"/>
      <c r="AC6" s="54"/>
      <c r="AD6" s="53"/>
      <c r="AE6" s="53"/>
      <c r="AF6" s="54"/>
      <c r="AG6" s="53"/>
      <c r="AH6" s="53"/>
      <c r="AI6" s="54"/>
    </row>
    <row r="7" spans="1:35" s="8" customFormat="1" ht="30" customHeight="1" thickBot="1">
      <c r="A7" s="9"/>
      <c r="B7" s="9"/>
      <c r="C7" s="9"/>
      <c r="D7" s="18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26"/>
      <c r="R7" s="7"/>
      <c r="S7" s="7"/>
      <c r="T7" s="26"/>
      <c r="U7" s="7"/>
      <c r="V7" s="7"/>
      <c r="W7" s="26"/>
      <c r="X7" s="7"/>
      <c r="Y7" s="7"/>
      <c r="Z7" s="26"/>
      <c r="AA7" s="7"/>
      <c r="AB7" s="7"/>
      <c r="AC7" s="26"/>
      <c r="AD7" s="7"/>
      <c r="AE7" s="7"/>
      <c r="AF7" s="26"/>
      <c r="AG7" s="7"/>
      <c r="AH7" s="7"/>
      <c r="AI7" s="26"/>
    </row>
    <row r="8" spans="1:35" s="8" customFormat="1" ht="30" customHeight="1">
      <c r="A8" s="55"/>
      <c r="B8" s="56"/>
      <c r="C8" s="56"/>
      <c r="D8" s="57"/>
      <c r="E8" s="58"/>
      <c r="F8" s="59"/>
      <c r="G8" s="58"/>
      <c r="H8" s="59"/>
      <c r="I8" s="59"/>
      <c r="J8" s="58"/>
      <c r="K8" s="59"/>
      <c r="L8" s="58"/>
      <c r="M8" s="59"/>
      <c r="N8" s="60"/>
      <c r="O8" s="329" t="str">
        <f>Candidats!$A2</f>
        <v>Sophie</v>
      </c>
      <c r="P8" s="330"/>
      <c r="Q8" s="134"/>
      <c r="R8" s="329" t="str">
        <f>Candidats!$A3</f>
        <v>François</v>
      </c>
      <c r="S8" s="330"/>
      <c r="T8" s="134"/>
      <c r="U8" s="329" t="str">
        <f>Candidats!$A4</f>
        <v>Marie-Guite</v>
      </c>
      <c r="V8" s="330"/>
      <c r="W8" s="134"/>
    </row>
    <row r="9" spans="1:35" s="39" customFormat="1" ht="30" customHeight="1">
      <c r="A9" s="61"/>
      <c r="B9" s="63" t="s">
        <v>34</v>
      </c>
      <c r="C9" s="64"/>
      <c r="D9" s="65" t="s">
        <v>35</v>
      </c>
      <c r="E9" s="66"/>
      <c r="F9" s="65" t="s">
        <v>37</v>
      </c>
      <c r="G9" s="66"/>
      <c r="H9" s="65" t="s">
        <v>40</v>
      </c>
      <c r="I9" s="65" t="s">
        <v>124</v>
      </c>
      <c r="J9" s="66"/>
      <c r="K9" s="65" t="s">
        <v>4</v>
      </c>
      <c r="L9" s="66"/>
      <c r="M9" s="61" t="s">
        <v>5</v>
      </c>
      <c r="N9" s="62"/>
      <c r="O9" s="331" t="str">
        <f>Candidats!B2</f>
        <v>MONTEL</v>
      </c>
      <c r="P9" s="332"/>
      <c r="Q9" s="72" t="s">
        <v>2</v>
      </c>
      <c r="R9" s="331" t="str">
        <f>Candidats!B3</f>
        <v>SAUVADET</v>
      </c>
      <c r="S9" s="332"/>
      <c r="T9" s="72" t="s">
        <v>2</v>
      </c>
      <c r="U9" s="331" t="str">
        <f>Candidats!B4</f>
        <v>DUFAY</v>
      </c>
      <c r="V9" s="332"/>
      <c r="W9" s="72" t="s">
        <v>2</v>
      </c>
    </row>
    <row r="10" spans="1:35" s="9" customFormat="1" ht="30" customHeight="1" thickBot="1">
      <c r="A10" s="67"/>
      <c r="B10" s="68"/>
      <c r="C10" s="68"/>
      <c r="D10" s="69"/>
      <c r="E10" s="70"/>
      <c r="F10" s="67"/>
      <c r="G10" s="70"/>
      <c r="H10" s="67"/>
      <c r="I10" s="67"/>
      <c r="J10" s="70"/>
      <c r="K10" s="67"/>
      <c r="L10" s="70"/>
      <c r="M10" s="67"/>
      <c r="N10" s="68"/>
      <c r="O10" s="333"/>
      <c r="P10" s="334"/>
      <c r="Q10" s="73"/>
      <c r="R10" s="333"/>
      <c r="S10" s="334"/>
      <c r="T10" s="73"/>
      <c r="U10" s="333"/>
      <c r="V10" s="334"/>
      <c r="W10" s="73"/>
    </row>
    <row r="11" spans="1:35" s="9" customFormat="1" ht="30" customHeight="1">
      <c r="A11" s="10"/>
      <c r="B11" s="11"/>
      <c r="C11" s="12"/>
      <c r="D11" s="19"/>
      <c r="E11" s="13"/>
      <c r="F11" s="15"/>
      <c r="G11" s="13"/>
      <c r="H11" s="15"/>
      <c r="I11" s="15"/>
      <c r="J11" s="13"/>
      <c r="K11" s="15"/>
      <c r="L11" s="13"/>
      <c r="M11" s="15"/>
      <c r="N11" s="12"/>
      <c r="O11" s="16"/>
      <c r="P11" s="13"/>
      <c r="Q11" s="27"/>
      <c r="R11" s="16"/>
      <c r="S11" s="13"/>
      <c r="T11" s="27"/>
      <c r="U11" s="16"/>
      <c r="V11" s="13"/>
      <c r="W11" s="27"/>
    </row>
    <row r="12" spans="1:35" s="28" customFormat="1" ht="30" customHeight="1">
      <c r="A12" s="31"/>
      <c r="B12" s="303" t="str">
        <f>VLOOKUP("G1",Bureaux!$A$2:$C$29,2,FALSE)</f>
        <v>G1 - 0019  Hubert Metzger</v>
      </c>
      <c r="C12" s="33"/>
      <c r="D12" s="41">
        <f>IF('G1'!$D7="","",'G1'!$D7)</f>
        <v>656</v>
      </c>
      <c r="E12" s="42"/>
      <c r="F12" s="41">
        <f>IF('G1'!$D9="","",'G1'!$D9)</f>
        <v>385</v>
      </c>
      <c r="G12" s="43"/>
      <c r="H12" s="101">
        <f t="shared" ref="H12:H17" si="0">IF(F12=""," ",F12/$D12)</f>
        <v>0.58689024390243905</v>
      </c>
      <c r="I12" s="41">
        <f>IF('G1'!$D10="","",'G1'!$D10)</f>
        <v>9</v>
      </c>
      <c r="J12" s="43"/>
      <c r="K12" s="41">
        <f>IF('G1'!$D11="","",'G1'!$D11)</f>
        <v>15</v>
      </c>
      <c r="L12" s="43"/>
      <c r="M12" s="41">
        <f>IF('G1'!$D12="","",'G1'!$D12)</f>
        <v>361</v>
      </c>
      <c r="N12" s="44"/>
      <c r="O12" s="41">
        <f>IF('G1'!$D13="","",'G1'!$D13)</f>
        <v>109</v>
      </c>
      <c r="P12" s="43"/>
      <c r="Q12" s="45">
        <f t="shared" ref="Q12:Q17" si="1">IF(O12=""," ",O12/$M12)</f>
        <v>0.30193905817174516</v>
      </c>
      <c r="R12" s="41">
        <f>IF('G1'!$D14="","",'G1'!$D14)</f>
        <v>97</v>
      </c>
      <c r="S12" s="43"/>
      <c r="T12" s="45">
        <f t="shared" ref="T12:T17" si="2">IF(R12=""," ",R12/$M12)</f>
        <v>0.26869806094182824</v>
      </c>
      <c r="U12" s="41">
        <f>IF('G1'!$D15="","",'G1'!$D15)</f>
        <v>155</v>
      </c>
      <c r="V12" s="43"/>
      <c r="W12" s="45">
        <f t="shared" ref="W12:W17" si="3">IF(U12=""," ",U12/$M12)</f>
        <v>0.4293628808864266</v>
      </c>
    </row>
    <row r="13" spans="1:35" s="28" customFormat="1" ht="30" customHeight="1">
      <c r="A13" s="31"/>
      <c r="B13" s="303" t="str">
        <f>VLOOKUP("G2",Bureaux!$A$2:$C$29,2,FALSE)</f>
        <v>G2 - 0020  Hubert Metzger</v>
      </c>
      <c r="C13" s="33"/>
      <c r="D13" s="41">
        <f>IF('G2'!$D7="","",'G2'!$D7)</f>
        <v>750</v>
      </c>
      <c r="E13" s="42"/>
      <c r="F13" s="41">
        <f>IF('G2'!$D9="","",'G2'!$D9)</f>
        <v>414</v>
      </c>
      <c r="G13" s="43"/>
      <c r="H13" s="101">
        <f t="shared" si="0"/>
        <v>0.55200000000000005</v>
      </c>
      <c r="I13" s="41">
        <f>IF('G2'!$D10="","",'G2'!$D10)</f>
        <v>11</v>
      </c>
      <c r="J13" s="43"/>
      <c r="K13" s="41">
        <f>IF('G2'!$D11="","",'G2'!$D11)</f>
        <v>10</v>
      </c>
      <c r="L13" s="43"/>
      <c r="M13" s="41">
        <f>IF('G2'!$D12="","",'G2'!$D12)</f>
        <v>393</v>
      </c>
      <c r="N13" s="44"/>
      <c r="O13" s="41">
        <f>IF('G2'!$D13="","",'G2'!$D13)</f>
        <v>128</v>
      </c>
      <c r="P13" s="43"/>
      <c r="Q13" s="45">
        <f t="shared" si="1"/>
        <v>0.32569974554707382</v>
      </c>
      <c r="R13" s="41">
        <f>IF('G2'!$D14="","",'G2'!$D14)</f>
        <v>86</v>
      </c>
      <c r="S13" s="43"/>
      <c r="T13" s="45">
        <f t="shared" si="2"/>
        <v>0.21882951653944022</v>
      </c>
      <c r="U13" s="41">
        <f>IF('G2'!$D15="","",'G2'!$D15)</f>
        <v>179</v>
      </c>
      <c r="V13" s="43"/>
      <c r="W13" s="45">
        <f t="shared" si="3"/>
        <v>0.45547073791348602</v>
      </c>
    </row>
    <row r="14" spans="1:35" s="28" customFormat="1" ht="30" customHeight="1">
      <c r="A14" s="31"/>
      <c r="B14" s="303" t="str">
        <f>VLOOKUP("H1",Bureaux!$A$2:$C$29,2,FALSE)</f>
        <v>H1 - 0021  Léonard de Vinci</v>
      </c>
      <c r="C14" s="33"/>
      <c r="D14" s="41">
        <f>IF('H1'!$D7="","",'H1'!$D7)</f>
        <v>1036</v>
      </c>
      <c r="E14" s="42"/>
      <c r="F14" s="41">
        <f>IF('H1'!$D9="","",'H1'!$D9)</f>
        <v>510</v>
      </c>
      <c r="G14" s="43"/>
      <c r="H14" s="101">
        <f t="shared" si="0"/>
        <v>0.49227799227799229</v>
      </c>
      <c r="I14" s="41">
        <f>IF('H1'!$D10="","",'H1'!$D10)</f>
        <v>10</v>
      </c>
      <c r="J14" s="43"/>
      <c r="K14" s="41">
        <f>IF('H1'!$D11="","",'H1'!$D11)</f>
        <v>13</v>
      </c>
      <c r="L14" s="43"/>
      <c r="M14" s="41">
        <f>IF('H1'!$D12="","",'H1'!$D12)</f>
        <v>487</v>
      </c>
      <c r="N14" s="44"/>
      <c r="O14" s="41">
        <f>IF('H1'!$D13="","",'H1'!$D13)</f>
        <v>139</v>
      </c>
      <c r="P14" s="43"/>
      <c r="Q14" s="45">
        <f t="shared" si="1"/>
        <v>0.28542094455852157</v>
      </c>
      <c r="R14" s="41">
        <f>IF('H1'!$D14="","",'H1'!$D14)</f>
        <v>164</v>
      </c>
      <c r="S14" s="43"/>
      <c r="T14" s="45">
        <f t="shared" si="2"/>
        <v>0.33675564681724846</v>
      </c>
      <c r="U14" s="41">
        <f>IF('H1'!$D15="","",'H1'!$D15)</f>
        <v>184</v>
      </c>
      <c r="V14" s="43"/>
      <c r="W14" s="45">
        <f t="shared" si="3"/>
        <v>0.37782340862422997</v>
      </c>
    </row>
    <row r="15" spans="1:35" s="28" customFormat="1" ht="30" customHeight="1">
      <c r="A15" s="31"/>
      <c r="B15" s="303" t="str">
        <f>VLOOKUP("J1",Bureaux!$A$2:$C$29,2,FALSE)</f>
        <v>J1 - 0022  René Rücklin</v>
      </c>
      <c r="C15" s="33"/>
      <c r="D15" s="41">
        <f>IF('J1'!$D7="","",'J1'!$D7)</f>
        <v>573</v>
      </c>
      <c r="E15" s="42"/>
      <c r="F15" s="41">
        <f>IF('J1'!$D9="","",'J1'!$D9)</f>
        <v>266</v>
      </c>
      <c r="G15" s="43"/>
      <c r="H15" s="101">
        <f t="shared" si="0"/>
        <v>0.46422338568935428</v>
      </c>
      <c r="I15" s="41">
        <f>IF('J1'!$D10="","",'J1'!$D10)</f>
        <v>10</v>
      </c>
      <c r="J15" s="43"/>
      <c r="K15" s="41">
        <f>IF('J1'!$D11="","",'J1'!$D11)</f>
        <v>6</v>
      </c>
      <c r="L15" s="43"/>
      <c r="M15" s="41">
        <f>IF('J1'!$D12="","",'J1'!$D12)</f>
        <v>250</v>
      </c>
      <c r="N15" s="44"/>
      <c r="O15" s="41">
        <f>IF('J1'!$D13="","",'J1'!$D13)</f>
        <v>94</v>
      </c>
      <c r="P15" s="43"/>
      <c r="Q15" s="45">
        <f t="shared" si="1"/>
        <v>0.376</v>
      </c>
      <c r="R15" s="41">
        <f>IF('J1'!$D14="","",'J1'!$D14)</f>
        <v>58</v>
      </c>
      <c r="S15" s="43"/>
      <c r="T15" s="45">
        <f t="shared" si="2"/>
        <v>0.23200000000000001</v>
      </c>
      <c r="U15" s="41">
        <f>IF('J1'!$D15="","",'J1'!$D15)</f>
        <v>98</v>
      </c>
      <c r="V15" s="43"/>
      <c r="W15" s="45">
        <f t="shared" si="3"/>
        <v>0.39200000000000002</v>
      </c>
    </row>
    <row r="16" spans="1:35" s="28" customFormat="1" ht="30" customHeight="1">
      <c r="A16" s="31"/>
      <c r="B16" s="303" t="str">
        <f>VLOOKUP("J2",Bureaux!$A$2:$C$29,2,FALSE)</f>
        <v>J2 - 0023  René Rücklin</v>
      </c>
      <c r="C16" s="33"/>
      <c r="D16" s="41">
        <f>IF('J2'!$D7="","",'J2'!$D7)</f>
        <v>804</v>
      </c>
      <c r="E16" s="42"/>
      <c r="F16" s="41">
        <f>IF('J2'!$D9="","",'J2'!$D9)</f>
        <v>383</v>
      </c>
      <c r="G16" s="43"/>
      <c r="H16" s="101">
        <f t="shared" si="0"/>
        <v>0.47636815920398012</v>
      </c>
      <c r="I16" s="41">
        <f>IF('J2'!$D10="","",'J2'!$D10)</f>
        <v>9</v>
      </c>
      <c r="J16" s="43"/>
      <c r="K16" s="41">
        <f>IF('J2'!$D11="","",'J2'!$D11)</f>
        <v>12</v>
      </c>
      <c r="L16" s="43"/>
      <c r="M16" s="41">
        <f>IF('J2'!$D12="","",'J2'!$D12)</f>
        <v>362</v>
      </c>
      <c r="N16" s="44"/>
      <c r="O16" s="41">
        <f>IF('J2'!$D13="","",'J2'!$D13)</f>
        <v>100</v>
      </c>
      <c r="P16" s="43"/>
      <c r="Q16" s="45">
        <f t="shared" si="1"/>
        <v>0.27624309392265195</v>
      </c>
      <c r="R16" s="41">
        <f>IF('J2'!$D14="","",'J2'!$D14)</f>
        <v>114</v>
      </c>
      <c r="S16" s="43"/>
      <c r="T16" s="45">
        <f t="shared" si="2"/>
        <v>0.31491712707182318</v>
      </c>
      <c r="U16" s="41">
        <f>IF('J2'!$D15="","",'J2'!$D15)</f>
        <v>148</v>
      </c>
      <c r="V16" s="43"/>
      <c r="W16" s="45">
        <f t="shared" si="3"/>
        <v>0.40883977900552487</v>
      </c>
    </row>
    <row r="17" spans="1:35" s="28" customFormat="1" ht="30" customHeight="1">
      <c r="A17" s="31"/>
      <c r="B17" s="303" t="str">
        <f>VLOOKUP("J3",Bureaux!$A$2:$C$29,2,FALSE)</f>
        <v>J3 - 0024  René Rücklin</v>
      </c>
      <c r="C17" s="33"/>
      <c r="D17" s="41">
        <f>IF('J3'!$D7="","",'J3'!$D7)</f>
        <v>566</v>
      </c>
      <c r="E17" s="42"/>
      <c r="F17" s="41">
        <f>IF('J3'!$D9="","",'J3'!$D9)</f>
        <v>245</v>
      </c>
      <c r="G17" s="43"/>
      <c r="H17" s="101">
        <f t="shared" si="0"/>
        <v>0.43286219081272087</v>
      </c>
      <c r="I17" s="41">
        <f>IF('J3'!$D10="","",'J3'!$D10)</f>
        <v>8</v>
      </c>
      <c r="J17" s="43"/>
      <c r="K17" s="41">
        <f>IF('J3'!$D11="","",'J3'!$D11)</f>
        <v>13</v>
      </c>
      <c r="L17" s="43"/>
      <c r="M17" s="41">
        <f>IF('J3'!$D12="","",'J3'!$D12)</f>
        <v>224</v>
      </c>
      <c r="N17" s="44"/>
      <c r="O17" s="41">
        <f>IF('J3'!$D13="","",'J3'!$D13)</f>
        <v>60</v>
      </c>
      <c r="P17" s="43"/>
      <c r="Q17" s="45">
        <f t="shared" si="1"/>
        <v>0.26785714285714285</v>
      </c>
      <c r="R17" s="41">
        <f>IF('J3'!$D14="","",'J3'!$D14)</f>
        <v>60</v>
      </c>
      <c r="S17" s="43"/>
      <c r="T17" s="45">
        <f t="shared" si="2"/>
        <v>0.26785714285714285</v>
      </c>
      <c r="U17" s="41">
        <f>IF('J3'!$D15="","",'J3'!$D15)</f>
        <v>104</v>
      </c>
      <c r="V17" s="43"/>
      <c r="W17" s="45">
        <f t="shared" si="3"/>
        <v>0.4642857142857143</v>
      </c>
    </row>
    <row r="18" spans="1:35" s="28" customFormat="1" ht="30" customHeight="1">
      <c r="A18" s="31"/>
      <c r="B18" s="303" t="str">
        <f>VLOOKUP("K1",Bureaux!$A$2:$C$29,2,FALSE)</f>
        <v>K1 - 0025  Louis Pergaud</v>
      </c>
      <c r="C18" s="33"/>
      <c r="D18" s="41">
        <f>IF('K1'!$D7="","",'K1'!$D7)</f>
        <v>958</v>
      </c>
      <c r="E18" s="42"/>
      <c r="F18" s="41">
        <f>IF('K1'!$D9="","",'K1'!$D9)</f>
        <v>411</v>
      </c>
      <c r="G18" s="43"/>
      <c r="H18" s="101">
        <f>IF(F18=""," ",F18/$D18)</f>
        <v>0.42901878914405012</v>
      </c>
      <c r="I18" s="41">
        <f>IF('K1'!$D10="","",'K1'!$D10)</f>
        <v>8</v>
      </c>
      <c r="J18" s="43"/>
      <c r="K18" s="41">
        <f>IF('K1'!$D11="","",'K1'!$D11)</f>
        <v>11</v>
      </c>
      <c r="L18" s="43"/>
      <c r="M18" s="41">
        <f>IF('K1'!$D12="","",'K1'!$D12)</f>
        <v>392</v>
      </c>
      <c r="N18" s="44"/>
      <c r="O18" s="41">
        <f>IF('K1'!$D13="","",'K1'!$D13)</f>
        <v>76</v>
      </c>
      <c r="P18" s="43"/>
      <c r="Q18" s="45">
        <f>IF(O18=""," ",O18/$M18)</f>
        <v>0.19387755102040816</v>
      </c>
      <c r="R18" s="41">
        <f>IF('K1'!$D14="","",'K1'!$D14)</f>
        <v>123</v>
      </c>
      <c r="S18" s="43"/>
      <c r="T18" s="45">
        <f>IF(R18=""," ",R18/$M18)</f>
        <v>0.31377551020408162</v>
      </c>
      <c r="U18" s="41">
        <f>IF('K1'!$D15="","",'K1'!$D15)</f>
        <v>193</v>
      </c>
      <c r="V18" s="43"/>
      <c r="W18" s="45">
        <f>IF(U18=""," ",U18/$M18)</f>
        <v>0.49234693877551022</v>
      </c>
    </row>
    <row r="19" spans="1:35" s="28" customFormat="1" ht="30" customHeight="1">
      <c r="A19" s="31"/>
      <c r="B19" s="303" t="str">
        <f>VLOOKUP("K2",Bureaux!$A$2:$C$29,2,FALSE)</f>
        <v>K2 - 0026  Louis Pergaud</v>
      </c>
      <c r="C19" s="33"/>
      <c r="D19" s="41">
        <f>IF('K2'!$D7="","",'K2'!$D7)</f>
        <v>782</v>
      </c>
      <c r="E19" s="42"/>
      <c r="F19" s="41">
        <f>IF('K2'!$D9="","",'K2'!$D9)</f>
        <v>329</v>
      </c>
      <c r="G19" s="43"/>
      <c r="H19" s="101">
        <f>IF(F19=""," ",F19/$D19)</f>
        <v>0.42071611253196933</v>
      </c>
      <c r="I19" s="41">
        <f>IF('K2'!$D10="","",'K2'!$D10)</f>
        <v>8</v>
      </c>
      <c r="J19" s="43"/>
      <c r="K19" s="41">
        <f>IF('K2'!$D11="","",'K2'!$D11)</f>
        <v>8</v>
      </c>
      <c r="L19" s="43"/>
      <c r="M19" s="41">
        <f>IF('K2'!$D12="","",'K2'!$D12)</f>
        <v>313</v>
      </c>
      <c r="N19" s="44"/>
      <c r="O19" s="41">
        <f>IF('K2'!$D13="","",'K2'!$D13)</f>
        <v>75</v>
      </c>
      <c r="P19" s="43"/>
      <c r="Q19" s="45">
        <f>IF(O19=""," ",O19/$M19)</f>
        <v>0.23961661341853036</v>
      </c>
      <c r="R19" s="41">
        <f>IF('K2'!$D14="","",'K2'!$D14)</f>
        <v>71</v>
      </c>
      <c r="S19" s="43"/>
      <c r="T19" s="45">
        <f>IF(R19=""," ",R19/$M19)</f>
        <v>0.2268370607028754</v>
      </c>
      <c r="U19" s="41">
        <f>IF('K2'!$D15="","",'K2'!$D15)</f>
        <v>167</v>
      </c>
      <c r="V19" s="43"/>
      <c r="W19" s="45">
        <f>IF(U19=""," ",U19/$M19)</f>
        <v>0.5335463258785943</v>
      </c>
    </row>
    <row r="20" spans="1:35" s="28" customFormat="1" ht="30" customHeight="1">
      <c r="A20" s="31"/>
      <c r="B20" s="303" t="str">
        <f>VLOOKUP("L1",Bureaux!$A$2:$C$29,2,FALSE)</f>
        <v>L1 - 0027  Les Barres</v>
      </c>
      <c r="C20" s="33"/>
      <c r="D20" s="41">
        <f>IF('L1'!$D7="","",'L1'!$D7)</f>
        <v>1347</v>
      </c>
      <c r="E20" s="42"/>
      <c r="F20" s="41">
        <f>IF('L1'!$D9="","",'L1'!$D9)</f>
        <v>703</v>
      </c>
      <c r="G20" s="43"/>
      <c r="H20" s="101">
        <f>IF(F20=""," ",F20/$D20)</f>
        <v>0.52190051967334816</v>
      </c>
      <c r="I20" s="41">
        <f>IF('L1'!$D10="","",'L1'!$D10)</f>
        <v>17</v>
      </c>
      <c r="J20" s="43"/>
      <c r="K20" s="41">
        <f>IF('L1'!$D11="","",'L1'!$D11)</f>
        <v>12</v>
      </c>
      <c r="L20" s="43"/>
      <c r="M20" s="41">
        <f>IF('L1'!$D12="","",'L1'!$D12)</f>
        <v>674</v>
      </c>
      <c r="N20" s="44"/>
      <c r="O20" s="41">
        <f>IF('L1'!$D13="","",'L1'!$D13)</f>
        <v>168</v>
      </c>
      <c r="P20" s="43"/>
      <c r="Q20" s="45">
        <f>IF(O20=""," ",O20/$M20)</f>
        <v>0.24925816023738873</v>
      </c>
      <c r="R20" s="41">
        <f>IF('L1'!$D14="","",'L1'!$D14)</f>
        <v>209</v>
      </c>
      <c r="S20" s="43"/>
      <c r="T20" s="45">
        <f>IF(R20=""," ",R20/$M20)</f>
        <v>0.31008902077151335</v>
      </c>
      <c r="U20" s="41">
        <f>IF('L1'!$D15="","",'L1'!$D15)</f>
        <v>297</v>
      </c>
      <c r="V20" s="43"/>
      <c r="W20" s="45">
        <f>IF(U20=""," ",U20/$M20)</f>
        <v>0.44065281899109793</v>
      </c>
    </row>
    <row r="21" spans="1:35" s="28" customFormat="1" ht="30" customHeight="1">
      <c r="A21" s="31"/>
      <c r="B21" s="303" t="str">
        <f>VLOOKUP("L2",Bureaux!$A$2:$C$29,2,FALSE)</f>
        <v>L2 - 0028  Les Barres</v>
      </c>
      <c r="C21" s="33"/>
      <c r="D21" s="41">
        <f>IF('L2'!$D7="","",'L2'!$D7)</f>
        <v>1159</v>
      </c>
      <c r="E21" s="42"/>
      <c r="F21" s="41">
        <f>IF('L2'!$D9="","",'L2'!$D9)</f>
        <v>666</v>
      </c>
      <c r="G21" s="43"/>
      <c r="H21" s="101">
        <f>IF(F21=""," ",F21/$D21)</f>
        <v>0.57463330457290773</v>
      </c>
      <c r="I21" s="41">
        <f>IF('L2'!$D10="","",'L2'!$D10)</f>
        <v>11</v>
      </c>
      <c r="J21" s="43"/>
      <c r="K21" s="41">
        <f>IF('L2'!$D11="","",'L2'!$D11)</f>
        <v>25</v>
      </c>
      <c r="L21" s="43"/>
      <c r="M21" s="41">
        <f>IF('L2'!$D12="","",'L2'!$D12)</f>
        <v>630</v>
      </c>
      <c r="N21" s="44"/>
      <c r="O21" s="41">
        <f>IF('L2'!$D13="","",'L2'!$D13)</f>
        <v>190</v>
      </c>
      <c r="P21" s="43"/>
      <c r="Q21" s="45">
        <f>IF(O21=""," ",O21/$M21)</f>
        <v>0.30158730158730157</v>
      </c>
      <c r="R21" s="41">
        <f>IF('L2'!$D14="","",'L2'!$D14)</f>
        <v>160</v>
      </c>
      <c r="S21" s="43"/>
      <c r="T21" s="45">
        <f>IF(R21=""," ",R21/$M21)</f>
        <v>0.25396825396825395</v>
      </c>
      <c r="U21" s="41">
        <f>IF('L2'!$D15="","",'L2'!$D15)</f>
        <v>280</v>
      </c>
      <c r="V21" s="43"/>
      <c r="W21" s="45">
        <f>IF(U21=""," ",U21/$M21)</f>
        <v>0.44444444444444442</v>
      </c>
    </row>
    <row r="22" spans="1:35" s="28" customFormat="1" ht="30" customHeight="1">
      <c r="A22" s="31"/>
      <c r="B22" s="122"/>
      <c r="C22" s="33"/>
      <c r="D22" s="41"/>
      <c r="E22" s="42"/>
      <c r="F22" s="41"/>
      <c r="G22" s="43"/>
      <c r="H22" s="110"/>
      <c r="I22" s="41"/>
      <c r="J22" s="43"/>
      <c r="K22" s="41"/>
      <c r="L22" s="43"/>
      <c r="M22" s="41"/>
      <c r="N22" s="44"/>
      <c r="O22" s="41"/>
      <c r="P22" s="43"/>
      <c r="Q22" s="45"/>
      <c r="R22" s="41"/>
      <c r="S22" s="43"/>
      <c r="T22" s="45"/>
      <c r="U22" s="41"/>
      <c r="V22" s="43"/>
      <c r="W22" s="45"/>
    </row>
    <row r="23" spans="1:35" s="86" customFormat="1" ht="30" customHeight="1">
      <c r="A23" s="78"/>
      <c r="B23" s="79" t="s">
        <v>57</v>
      </c>
      <c r="C23" s="80"/>
      <c r="D23" s="81">
        <f>SUM(D$12:D$21)</f>
        <v>8631</v>
      </c>
      <c r="E23" s="82"/>
      <c r="F23" s="81">
        <f>SUM(F12:F21)</f>
        <v>4312</v>
      </c>
      <c r="G23" s="83"/>
      <c r="H23" s="111">
        <f>IF(F23=0," ",F23/$D23)</f>
        <v>0.49959448499594483</v>
      </c>
      <c r="I23" s="81">
        <f>SUM(I12:J21)</f>
        <v>101</v>
      </c>
      <c r="J23" s="83"/>
      <c r="K23" s="81">
        <f>SUM(K12:L21)</f>
        <v>125</v>
      </c>
      <c r="L23" s="83"/>
      <c r="M23" s="81">
        <f>SUM(M12:M21)</f>
        <v>4086</v>
      </c>
      <c r="N23" s="84"/>
      <c r="O23" s="81">
        <f>SUM(O12:O21)</f>
        <v>1139</v>
      </c>
      <c r="P23" s="83"/>
      <c r="Q23" s="85">
        <f>IF(O23=0," ",O23/$M23)</f>
        <v>0.2787567302985805</v>
      </c>
      <c r="R23" s="81">
        <f>SUM(R12:R21)</f>
        <v>1142</v>
      </c>
      <c r="S23" s="83"/>
      <c r="T23" s="85">
        <f>IF(R23=0," ",R23/$M23)</f>
        <v>0.27949094468918256</v>
      </c>
      <c r="U23" s="81">
        <f>SUM(U12:U21)</f>
        <v>1805</v>
      </c>
      <c r="V23" s="83"/>
      <c r="W23" s="85">
        <f>IF(U23=0," ",U23/$M23)</f>
        <v>0.44175232501223688</v>
      </c>
    </row>
    <row r="24" spans="1:35" s="28" customFormat="1" ht="30" customHeight="1" thickBot="1">
      <c r="A24" s="87"/>
      <c r="B24" s="88"/>
      <c r="C24" s="89"/>
      <c r="D24" s="90"/>
      <c r="E24" s="91"/>
      <c r="F24" s="90"/>
      <c r="G24" s="92"/>
      <c r="H24" s="90"/>
      <c r="I24" s="90"/>
      <c r="J24" s="92"/>
      <c r="K24" s="90"/>
      <c r="L24" s="92"/>
      <c r="M24" s="90"/>
      <c r="N24" s="93"/>
      <c r="O24" s="90"/>
      <c r="P24" s="92"/>
      <c r="Q24" s="94"/>
      <c r="R24" s="90"/>
      <c r="S24" s="92"/>
      <c r="T24" s="94"/>
      <c r="U24" s="90"/>
      <c r="V24" s="92"/>
      <c r="W24" s="94"/>
    </row>
    <row r="25" spans="1:35" s="25" customFormat="1" ht="30" customHeight="1" thickBot="1">
      <c r="B25" s="97"/>
      <c r="C25" s="37"/>
      <c r="D25" s="98"/>
      <c r="E25" s="52"/>
      <c r="F25" s="98"/>
      <c r="G25" s="99"/>
      <c r="H25" s="98"/>
      <c r="I25" s="98"/>
      <c r="J25" s="99"/>
      <c r="K25" s="98"/>
      <c r="L25" s="99"/>
      <c r="M25" s="98"/>
      <c r="N25" s="99"/>
      <c r="O25" s="98"/>
      <c r="P25" s="99"/>
      <c r="Q25" s="100"/>
      <c r="R25" s="98"/>
      <c r="S25" s="99"/>
      <c r="T25" s="100"/>
      <c r="U25" s="98"/>
      <c r="V25" s="99"/>
      <c r="W25" s="100"/>
    </row>
    <row r="26" spans="1:35" s="28" customFormat="1" ht="30" customHeight="1">
      <c r="A26" s="112"/>
      <c r="B26" s="119" t="s">
        <v>53</v>
      </c>
      <c r="C26" s="113"/>
      <c r="D26" s="114"/>
      <c r="E26" s="115"/>
      <c r="F26" s="114"/>
      <c r="G26" s="116"/>
      <c r="H26" s="114"/>
      <c r="I26" s="102">
        <f>IF(I23=0," ",I23/$F23)</f>
        <v>2.3423005565862708E-2</v>
      </c>
      <c r="J26" s="116"/>
      <c r="K26" s="102">
        <f>IF(K23=0," ",K23/$F23)</f>
        <v>2.8988868274582559E-2</v>
      </c>
      <c r="L26" s="116"/>
      <c r="M26" s="102">
        <f>IF(M23=0," ",M23/$F23)</f>
        <v>0.94758812615955468</v>
      </c>
      <c r="N26" s="117"/>
      <c r="O26" s="114"/>
      <c r="P26" s="116"/>
      <c r="Q26" s="118"/>
      <c r="R26" s="114"/>
      <c r="S26" s="116"/>
      <c r="T26" s="118"/>
      <c r="U26" s="114"/>
      <c r="V26" s="116"/>
      <c r="W26" s="118"/>
    </row>
    <row r="27" spans="1:35" s="28" customFormat="1" ht="30" customHeight="1" thickBot="1">
      <c r="A27" s="35"/>
      <c r="B27" s="120" t="s">
        <v>41</v>
      </c>
      <c r="C27" s="36"/>
      <c r="D27" s="46"/>
      <c r="E27" s="47"/>
      <c r="F27" s="46"/>
      <c r="G27" s="48"/>
      <c r="H27" s="46"/>
      <c r="I27" s="121">
        <f>IF(I23=0," ",I23/$D23)</f>
        <v>1.170200440273433E-2</v>
      </c>
      <c r="J27" s="48"/>
      <c r="K27" s="121">
        <f>IF(K23=0," ",K23/$D23)</f>
        <v>1.4482678716255359E-2</v>
      </c>
      <c r="L27" s="48"/>
      <c r="M27" s="121">
        <f>IF(M23=0," ",M23/$D23)</f>
        <v>0.47340980187695514</v>
      </c>
      <c r="N27" s="49"/>
      <c r="O27" s="121">
        <f>IF(O23=0," ",O23/$D23)</f>
        <v>0.13196616846251882</v>
      </c>
      <c r="P27" s="48"/>
      <c r="Q27" s="50"/>
      <c r="R27" s="121">
        <f>IF(R23=0," ",R23/$D23)</f>
        <v>0.13231375275170895</v>
      </c>
      <c r="S27" s="48"/>
      <c r="T27" s="50"/>
      <c r="U27" s="121">
        <f>IF(U23=0," ",U23/$D23)</f>
        <v>0.20912988066272739</v>
      </c>
      <c r="V27" s="48"/>
      <c r="W27" s="50"/>
    </row>
    <row r="28" spans="1:35" ht="30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5" ht="30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1:35" ht="30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5" ht="30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 ht="30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ht="30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ht="30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ht="30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ht="30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ht="30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ht="30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30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ht="30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ht="30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ht="30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ht="30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ht="30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ht="30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ht="30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 ht="30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ht="30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30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30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30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30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30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ht="30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 ht="30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 ht="30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35" ht="30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35" ht="30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ht="30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35" ht="30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ht="30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35" ht="30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35" ht="30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1:35" ht="30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1:35" ht="30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1:35" ht="30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1:35" ht="30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spans="1:35" ht="30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spans="1:35" ht="30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spans="1:35" ht="30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spans="1:35" ht="30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spans="1:35" ht="30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spans="1:35" ht="30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spans="1:35" ht="30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</sheetData>
  <mergeCells count="10">
    <mergeCell ref="U8:V8"/>
    <mergeCell ref="U9:V9"/>
    <mergeCell ref="U10:V10"/>
    <mergeCell ref="E1:O3"/>
    <mergeCell ref="R8:S8"/>
    <mergeCell ref="R9:S9"/>
    <mergeCell ref="R10:S10"/>
    <mergeCell ref="O10:P10"/>
    <mergeCell ref="O9:P9"/>
    <mergeCell ref="O8:P8"/>
  </mergeCells>
  <phoneticPr fontId="0" type="noConversion"/>
  <printOptions horizontalCentered="1"/>
  <pageMargins left="0.19685039370078741" right="0.23622047244094491" top="0.98425196850393704" bottom="0.51181102362204722" header="0.39370078740157483" footer="0.51181102362204722"/>
  <pageSetup paperSize="9" scale="62" orientation="landscape" horizontalDpi="4294967292" verticalDpi="4294967292" r:id="rId1"/>
  <headerFooter alignWithMargins="0">
    <oddHeader>&amp;L&amp;"Times New Roman,Normal"&amp;12Mairie de Belfort&amp;C&amp;"Times New Roman,Gras"&amp;16&amp;EÉLECTIONS RÉGIONALES  (2ème Tour)&amp;R&amp;"Times New Roman,Normal"&amp;12 13 Décembre 2015</oddHead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sheetPr codeName="Feuil29">
    <pageSetUpPr fitToPage="1"/>
  </sheetPr>
  <dimension ref="A1:AF74"/>
  <sheetViews>
    <sheetView showGridLines="0" zoomScale="60" zoomScaleNormal="60" workbookViewId="0"/>
  </sheetViews>
  <sheetFormatPr baseColWidth="10" defaultRowHeight="30" customHeight="1"/>
  <cols>
    <col min="1" max="1" width="2.140625" style="20" customWidth="1"/>
    <col min="2" max="2" width="33.7109375" style="9" bestFit="1" customWidth="1"/>
    <col min="3" max="3" width="6.7109375" style="20" customWidth="1"/>
    <col min="4" max="4" width="10.7109375" style="17" customWidth="1"/>
    <col min="5" max="5" width="1.7109375" style="3" customWidth="1"/>
    <col min="6" max="6" width="10.7109375" style="3" customWidth="1"/>
    <col min="7" max="7" width="1.7109375" style="3" customWidth="1"/>
    <col min="8" max="9" width="13.7109375" style="3" customWidth="1"/>
    <col min="10" max="10" width="1.7109375" style="3" customWidth="1"/>
    <col min="11" max="11" width="13.7109375" style="3" customWidth="1"/>
    <col min="12" max="12" width="1.7109375" style="3" customWidth="1"/>
    <col min="13" max="13" width="13.7109375" style="3" customWidth="1"/>
    <col min="14" max="14" width="1.7109375" style="3" customWidth="1"/>
    <col min="15" max="15" width="16.7109375" style="3" customWidth="1"/>
    <col min="16" max="16" width="4.7109375" style="3" customWidth="1"/>
    <col min="17" max="17" width="13.7109375" style="29" customWidth="1"/>
    <col min="18" max="18" width="16.7109375" style="3" customWidth="1"/>
    <col min="19" max="19" width="4.7109375" style="3" customWidth="1"/>
    <col min="20" max="20" width="13.7109375" style="29" customWidth="1"/>
    <col min="21" max="21" width="16.7109375" style="3" customWidth="1"/>
    <col min="22" max="22" width="4.7109375" style="3" customWidth="1"/>
    <col min="23" max="23" width="13.7109375" style="29" customWidth="1"/>
    <col min="24" max="24" width="16.7109375" style="3" customWidth="1"/>
    <col min="25" max="25" width="4.7109375" style="3" customWidth="1"/>
    <col min="26" max="26" width="13.7109375" style="29" customWidth="1"/>
    <col min="27" max="27" width="16.7109375" style="3" customWidth="1"/>
    <col min="28" max="28" width="4.7109375" style="3" customWidth="1"/>
    <col min="29" max="29" width="13.7109375" style="29" customWidth="1"/>
    <col min="30" max="30" width="16.7109375" style="3" customWidth="1"/>
    <col min="31" max="31" width="4.7109375" style="3" customWidth="1"/>
    <col min="32" max="32" width="13.7109375" style="29" customWidth="1"/>
    <col min="33" max="16384" width="11.42578125" style="2"/>
  </cols>
  <sheetData>
    <row r="1" spans="1:32" ht="30" customHeight="1">
      <c r="A1" s="3"/>
      <c r="B1" s="7"/>
      <c r="C1" s="5"/>
      <c r="D1" s="95"/>
      <c r="E1" s="335" t="s">
        <v>64</v>
      </c>
      <c r="F1" s="336"/>
      <c r="G1" s="336"/>
      <c r="H1" s="336"/>
      <c r="I1" s="336"/>
      <c r="J1" s="336"/>
      <c r="K1" s="336"/>
      <c r="L1" s="336"/>
      <c r="M1" s="336"/>
      <c r="N1" s="336"/>
      <c r="O1" s="337"/>
      <c r="P1" s="2"/>
      <c r="Q1" s="109"/>
      <c r="R1" s="103"/>
      <c r="T1" s="109"/>
      <c r="U1" s="103"/>
      <c r="W1" s="109"/>
      <c r="X1" s="103"/>
      <c r="Z1" s="109"/>
      <c r="AA1" s="103"/>
      <c r="AC1" s="109"/>
      <c r="AD1" s="103"/>
      <c r="AF1" s="109"/>
    </row>
    <row r="2" spans="1:32" ht="30" customHeight="1">
      <c r="A2" s="4"/>
      <c r="B2" s="24"/>
      <c r="C2" s="4"/>
      <c r="D2" s="96"/>
      <c r="E2" s="338"/>
      <c r="F2" s="339"/>
      <c r="G2" s="339"/>
      <c r="H2" s="339"/>
      <c r="I2" s="339"/>
      <c r="J2" s="339"/>
      <c r="K2" s="339"/>
      <c r="L2" s="339"/>
      <c r="M2" s="339"/>
      <c r="N2" s="339"/>
      <c r="O2" s="340"/>
      <c r="P2" s="2"/>
      <c r="Q2" s="109"/>
      <c r="R2" s="108"/>
      <c r="T2" s="109"/>
      <c r="U2" s="108"/>
      <c r="W2" s="109"/>
      <c r="X2" s="108"/>
      <c r="Z2" s="109"/>
      <c r="AA2" s="108"/>
      <c r="AC2" s="109"/>
      <c r="AD2" s="108"/>
      <c r="AF2" s="109"/>
    </row>
    <row r="3" spans="1:32" ht="30" customHeight="1" thickBot="1">
      <c r="A3" s="6"/>
      <c r="B3" s="6"/>
      <c r="C3" s="6"/>
      <c r="D3" s="95"/>
      <c r="E3" s="341"/>
      <c r="F3" s="342"/>
      <c r="G3" s="342"/>
      <c r="H3" s="342"/>
      <c r="I3" s="342"/>
      <c r="J3" s="342"/>
      <c r="K3" s="342"/>
      <c r="L3" s="342"/>
      <c r="M3" s="342"/>
      <c r="N3" s="342"/>
      <c r="O3" s="343"/>
      <c r="P3" s="2"/>
      <c r="Q3" s="109"/>
      <c r="R3" s="348"/>
      <c r="S3" s="349"/>
      <c r="T3" s="109"/>
      <c r="U3" s="348"/>
      <c r="V3" s="349"/>
      <c r="W3" s="109"/>
      <c r="X3" s="103"/>
      <c r="Z3" s="109"/>
      <c r="AA3" s="103"/>
      <c r="AC3" s="109"/>
      <c r="AD3" s="103"/>
      <c r="AF3" s="109"/>
    </row>
    <row r="4" spans="1:32" ht="30" customHeight="1">
      <c r="A4" s="6"/>
      <c r="B4" s="6"/>
      <c r="C4" s="6"/>
      <c r="D4" s="18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25"/>
      <c r="R4" s="346"/>
      <c r="S4" s="347"/>
      <c r="T4" s="25"/>
      <c r="U4" s="346"/>
      <c r="V4" s="347"/>
      <c r="W4" s="25"/>
      <c r="X4" s="7"/>
      <c r="Y4" s="348"/>
      <c r="Z4" s="349"/>
      <c r="AA4" s="7"/>
      <c r="AB4" s="7"/>
      <c r="AC4" s="25"/>
      <c r="AD4" s="7"/>
      <c r="AE4" s="7"/>
      <c r="AF4" s="25"/>
    </row>
    <row r="5" spans="1:32" s="8" customFormat="1" ht="30" customHeight="1">
      <c r="A5" s="6"/>
      <c r="B5" s="6"/>
      <c r="C5" s="6"/>
      <c r="D5" s="18"/>
      <c r="E5" s="7"/>
      <c r="F5" s="7"/>
      <c r="G5" s="7"/>
      <c r="N5" s="51"/>
      <c r="O5" s="53"/>
      <c r="P5" s="53"/>
      <c r="Q5" s="51"/>
      <c r="R5" s="53"/>
      <c r="S5" s="53"/>
      <c r="T5" s="51"/>
      <c r="U5" s="53"/>
      <c r="V5" s="53"/>
      <c r="W5" s="51"/>
      <c r="X5" s="53"/>
      <c r="Y5" s="346"/>
      <c r="Z5" s="347"/>
      <c r="AA5" s="53"/>
      <c r="AB5" s="53"/>
      <c r="AC5" s="51"/>
      <c r="AD5" s="53"/>
      <c r="AE5" s="53"/>
      <c r="AF5" s="51"/>
    </row>
    <row r="6" spans="1:32" s="8" customFormat="1" ht="30" customHeight="1">
      <c r="A6" s="40"/>
      <c r="B6" s="6"/>
      <c r="C6" s="6"/>
      <c r="D6" s="18"/>
      <c r="E6" s="7"/>
      <c r="F6" s="7"/>
      <c r="G6" s="7"/>
      <c r="N6" s="51"/>
      <c r="O6" s="53"/>
      <c r="P6" s="53"/>
      <c r="Q6" s="54"/>
      <c r="R6" s="53"/>
      <c r="S6" s="53"/>
      <c r="T6" s="54"/>
      <c r="U6" s="53"/>
      <c r="V6" s="53"/>
      <c r="W6" s="54"/>
      <c r="X6" s="53"/>
      <c r="Y6" s="53"/>
      <c r="Z6" s="54"/>
      <c r="AA6" s="53"/>
      <c r="AB6" s="53"/>
      <c r="AC6" s="54"/>
      <c r="AD6" s="53"/>
      <c r="AE6" s="53"/>
      <c r="AF6" s="54"/>
    </row>
    <row r="7" spans="1:32" s="8" customFormat="1" ht="30" customHeight="1" thickBot="1">
      <c r="A7" s="9"/>
      <c r="B7" s="9"/>
      <c r="C7" s="9"/>
      <c r="D7" s="18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26"/>
      <c r="R7" s="7"/>
      <c r="S7" s="7"/>
      <c r="T7" s="26"/>
      <c r="U7" s="7"/>
      <c r="V7" s="7"/>
      <c r="W7" s="26"/>
      <c r="X7" s="7"/>
      <c r="Y7" s="7"/>
      <c r="Z7" s="26"/>
      <c r="AA7" s="7"/>
      <c r="AB7" s="7"/>
      <c r="AC7" s="26"/>
      <c r="AD7" s="7"/>
      <c r="AE7" s="7"/>
      <c r="AF7" s="26"/>
    </row>
    <row r="8" spans="1:32" s="123" customFormat="1" ht="30" customHeight="1">
      <c r="A8" s="128"/>
      <c r="B8" s="129"/>
      <c r="C8" s="129"/>
      <c r="D8" s="130"/>
      <c r="E8" s="131"/>
      <c r="F8" s="132"/>
      <c r="G8" s="131"/>
      <c r="H8" s="132"/>
      <c r="I8" s="132"/>
      <c r="J8" s="131"/>
      <c r="K8" s="132"/>
      <c r="L8" s="131"/>
      <c r="M8" s="132"/>
      <c r="N8" s="133"/>
      <c r="O8" s="329" t="str">
        <f>Candidats!$A2</f>
        <v>Sophie</v>
      </c>
      <c r="P8" s="330"/>
      <c r="Q8" s="134"/>
      <c r="R8" s="329" t="str">
        <f>Candidats!$A3</f>
        <v>François</v>
      </c>
      <c r="S8" s="330"/>
      <c r="T8" s="135"/>
      <c r="U8" s="329" t="str">
        <f>Candidats!$A4</f>
        <v>Marie-Guite</v>
      </c>
      <c r="V8" s="330"/>
      <c r="W8" s="135"/>
    </row>
    <row r="9" spans="1:32" s="39" customFormat="1" ht="30" customHeight="1">
      <c r="A9" s="61"/>
      <c r="B9" s="63" t="s">
        <v>34</v>
      </c>
      <c r="C9" s="64"/>
      <c r="D9" s="65" t="s">
        <v>35</v>
      </c>
      <c r="E9" s="66"/>
      <c r="F9" s="65" t="s">
        <v>37</v>
      </c>
      <c r="G9" s="66"/>
      <c r="H9" s="65" t="s">
        <v>40</v>
      </c>
      <c r="I9" s="65" t="s">
        <v>124</v>
      </c>
      <c r="J9" s="66"/>
      <c r="K9" s="65" t="s">
        <v>4</v>
      </c>
      <c r="L9" s="66"/>
      <c r="M9" s="61" t="s">
        <v>5</v>
      </c>
      <c r="N9" s="62"/>
      <c r="O9" s="331" t="str">
        <f>Candidats!$B2</f>
        <v>MONTEL</v>
      </c>
      <c r="P9" s="332"/>
      <c r="Q9" s="72" t="s">
        <v>2</v>
      </c>
      <c r="R9" s="331" t="str">
        <f>Candidats!$B3</f>
        <v>SAUVADET</v>
      </c>
      <c r="S9" s="332"/>
      <c r="T9" s="75" t="s">
        <v>2</v>
      </c>
      <c r="U9" s="331" t="str">
        <f>Candidats!$B4</f>
        <v>DUFAY</v>
      </c>
      <c r="V9" s="332"/>
      <c r="W9" s="75" t="s">
        <v>2</v>
      </c>
    </row>
    <row r="10" spans="1:32" s="9" customFormat="1" ht="30" customHeight="1" thickBot="1">
      <c r="A10" s="67"/>
      <c r="B10" s="68"/>
      <c r="C10" s="68"/>
      <c r="D10" s="69"/>
      <c r="E10" s="70"/>
      <c r="F10" s="67"/>
      <c r="G10" s="70"/>
      <c r="H10" s="67"/>
      <c r="I10" s="67"/>
      <c r="J10" s="70"/>
      <c r="K10" s="67"/>
      <c r="L10" s="70"/>
      <c r="M10" s="67"/>
      <c r="N10" s="68"/>
      <c r="O10" s="344"/>
      <c r="P10" s="345"/>
      <c r="Q10" s="73"/>
      <c r="R10" s="344"/>
      <c r="S10" s="345"/>
      <c r="T10" s="76"/>
      <c r="U10" s="344"/>
      <c r="V10" s="345"/>
      <c r="W10" s="76"/>
    </row>
    <row r="11" spans="1:32" s="9" customFormat="1" ht="30" customHeight="1">
      <c r="A11" s="10"/>
      <c r="B11" s="11"/>
      <c r="C11" s="12"/>
      <c r="D11" s="19"/>
      <c r="E11" s="13"/>
      <c r="F11" s="15"/>
      <c r="G11" s="13"/>
      <c r="H11" s="15"/>
      <c r="I11" s="15"/>
      <c r="J11" s="13"/>
      <c r="K11" s="15"/>
      <c r="L11" s="13"/>
      <c r="M11" s="15"/>
      <c r="N11" s="12"/>
      <c r="O11" s="16"/>
      <c r="P11" s="13"/>
      <c r="Q11" s="27"/>
      <c r="R11" s="15"/>
      <c r="S11" s="13"/>
      <c r="T11" s="30"/>
      <c r="U11" s="15"/>
      <c r="V11" s="13"/>
      <c r="W11" s="30"/>
    </row>
    <row r="12" spans="1:32" s="28" customFormat="1" ht="30" customHeight="1">
      <c r="A12" s="31"/>
      <c r="B12" s="303" t="str">
        <f>VLOOKUP("A1",Bureaux!$A$2:$C$29,2,FALSE)</f>
        <v xml:space="preserve">A1 - 0001  Hôtel de Ville  </v>
      </c>
      <c r="C12" s="33"/>
      <c r="D12" s="41">
        <f>IF('A1'!$D7="","",'A1'!$D7)</f>
        <v>985</v>
      </c>
      <c r="E12" s="42"/>
      <c r="F12" s="41">
        <f>IF('A1'!$D9="","",'A1'!$D9)</f>
        <v>482</v>
      </c>
      <c r="G12" s="43"/>
      <c r="H12" s="101">
        <f t="shared" ref="H12:H21" si="0">IF(F12=""," ",F12/$D12)</f>
        <v>0.48934010152284263</v>
      </c>
      <c r="I12" s="41">
        <f>IF('A1'!$D10="","",'A1'!$D10)</f>
        <v>16</v>
      </c>
      <c r="J12" s="43"/>
      <c r="K12" s="41">
        <f>IF('A1'!$D11="","",'A1'!$D11)</f>
        <v>11</v>
      </c>
      <c r="L12" s="43"/>
      <c r="M12" s="41">
        <f>IF('A1'!$D12="","",'A1'!$D12)</f>
        <v>455</v>
      </c>
      <c r="N12" s="44"/>
      <c r="O12" s="41">
        <f>IF('A1'!$D13="","",'A1'!$D13)</f>
        <v>93</v>
      </c>
      <c r="P12" s="43"/>
      <c r="Q12" s="45">
        <f t="shared" ref="Q12:Q21" si="1">IF(O12=""," ",O12/$M12)</f>
        <v>0.20439560439560439</v>
      </c>
      <c r="R12" s="41">
        <f>IF('A1'!$D14="","",'A1'!$D14)</f>
        <v>180</v>
      </c>
      <c r="S12" s="43"/>
      <c r="T12" s="45">
        <f t="shared" ref="T12:T21" si="2">IF(R12=""," ",R12/$M12)</f>
        <v>0.39560439560439559</v>
      </c>
      <c r="U12" s="41">
        <f>IF('A1'!$D15="","",'A1'!$D15)</f>
        <v>182</v>
      </c>
      <c r="V12" s="43"/>
      <c r="W12" s="45">
        <f t="shared" ref="W12:W21" si="3">IF(U12=""," ",U12/$M12)</f>
        <v>0.4</v>
      </c>
    </row>
    <row r="13" spans="1:32" s="28" customFormat="1" ht="30" customHeight="1">
      <c r="A13" s="31"/>
      <c r="B13" s="303" t="str">
        <f>VLOOKUP("A2",Bureaux!$A$2:$C$29,2,FALSE)</f>
        <v>A2 - 0002  Hôtel de Ville</v>
      </c>
      <c r="C13" s="33"/>
      <c r="D13" s="41">
        <f>IF('A2'!$D7="","",'A2'!$D7)</f>
        <v>1164</v>
      </c>
      <c r="E13" s="42"/>
      <c r="F13" s="41">
        <f>IF('A2'!$D9="","",'A2'!$D9)</f>
        <v>677</v>
      </c>
      <c r="G13" s="43"/>
      <c r="H13" s="101">
        <f t="shared" si="0"/>
        <v>0.58161512027491413</v>
      </c>
      <c r="I13" s="41">
        <f>IF('A2'!$D10="","",'A2'!$D10)</f>
        <v>18</v>
      </c>
      <c r="J13" s="43"/>
      <c r="K13" s="41">
        <f>IF('A2'!$D11="","",'A2'!$D11)</f>
        <v>20</v>
      </c>
      <c r="L13" s="43"/>
      <c r="M13" s="41">
        <f>IF('A2'!$D12="","",'A2'!$D12)</f>
        <v>639</v>
      </c>
      <c r="N13" s="44"/>
      <c r="O13" s="41">
        <f>IF('A2'!$D13="","",'A2'!$D13)</f>
        <v>133</v>
      </c>
      <c r="P13" s="43"/>
      <c r="Q13" s="45">
        <f t="shared" si="1"/>
        <v>0.20813771517996871</v>
      </c>
      <c r="R13" s="41">
        <f>IF('A2'!$D14="","",'A2'!$D14)</f>
        <v>273</v>
      </c>
      <c r="S13" s="43"/>
      <c r="T13" s="45">
        <f t="shared" si="2"/>
        <v>0.42723004694835681</v>
      </c>
      <c r="U13" s="41">
        <f>IF('A2'!$D15="","",'A2'!$D15)</f>
        <v>233</v>
      </c>
      <c r="V13" s="43"/>
      <c r="W13" s="45">
        <f t="shared" si="3"/>
        <v>0.36463223787167448</v>
      </c>
    </row>
    <row r="14" spans="1:32" s="28" customFormat="1" ht="30" customHeight="1">
      <c r="A14" s="31"/>
      <c r="B14" s="303" t="str">
        <f>VLOOKUP("B1",Bureaux!$A$2:$C$29,2,FALSE)</f>
        <v>B1 - 0003  Victor Hugo</v>
      </c>
      <c r="C14" s="33"/>
      <c r="D14" s="41">
        <f>IF('B1'!$D7="","",'B1'!$D7)</f>
        <v>1108</v>
      </c>
      <c r="E14" s="42"/>
      <c r="F14" s="41">
        <f>IF('B1'!$D9="","",'B1'!$D9)</f>
        <v>585</v>
      </c>
      <c r="G14" s="43"/>
      <c r="H14" s="101">
        <f t="shared" si="0"/>
        <v>0.52797833935018046</v>
      </c>
      <c r="I14" s="41">
        <f>IF('B1'!$D10="","",'B1'!$D10)</f>
        <v>16</v>
      </c>
      <c r="J14" s="43"/>
      <c r="K14" s="41">
        <f>IF('B1'!$D11="","",'B1'!$D11)</f>
        <v>10</v>
      </c>
      <c r="L14" s="43"/>
      <c r="M14" s="41">
        <f>IF('B1'!$D12="","",'B1'!$D12)</f>
        <v>559</v>
      </c>
      <c r="N14" s="44"/>
      <c r="O14" s="41">
        <f>IF('B1'!$D13="","",'B1'!$D13)</f>
        <v>113</v>
      </c>
      <c r="P14" s="43"/>
      <c r="Q14" s="45">
        <f t="shared" si="1"/>
        <v>0.20214669051878353</v>
      </c>
      <c r="R14" s="41">
        <f>IF('B1'!$D14="","",'B1'!$D14)</f>
        <v>225</v>
      </c>
      <c r="S14" s="43"/>
      <c r="T14" s="45">
        <f t="shared" si="2"/>
        <v>0.40250447227191416</v>
      </c>
      <c r="U14" s="41">
        <f>IF('B1'!$D15="","",'B1'!$D15)</f>
        <v>221</v>
      </c>
      <c r="V14" s="43"/>
      <c r="W14" s="45">
        <f t="shared" si="3"/>
        <v>0.39534883720930231</v>
      </c>
    </row>
    <row r="15" spans="1:32" s="28" customFormat="1" ht="30" customHeight="1">
      <c r="A15" s="31"/>
      <c r="B15" s="303" t="str">
        <f>VLOOKUP("B2",Bureaux!$A$2:$C$29,2,FALSE)</f>
        <v>B2 - 0004  Victor Hugo</v>
      </c>
      <c r="C15" s="33"/>
      <c r="D15" s="41">
        <f>IF('B2'!$D7="","",'B2'!$D7)</f>
        <v>1129</v>
      </c>
      <c r="E15" s="42"/>
      <c r="F15" s="41">
        <f>IF('B2'!$D9="","",'B2'!$D9)</f>
        <v>673</v>
      </c>
      <c r="G15" s="43"/>
      <c r="H15" s="101">
        <f t="shared" si="0"/>
        <v>0.59610274579273692</v>
      </c>
      <c r="I15" s="41">
        <f>IF('B2'!$D10="","",'B2'!$D10)</f>
        <v>19</v>
      </c>
      <c r="J15" s="43"/>
      <c r="K15" s="41">
        <f>IF('B2'!$D11="","",'B2'!$D11)</f>
        <v>9</v>
      </c>
      <c r="L15" s="43"/>
      <c r="M15" s="41">
        <f>IF('B2'!$D12="","",'B2'!$D12)</f>
        <v>645</v>
      </c>
      <c r="N15" s="44"/>
      <c r="O15" s="41">
        <f>IF('B2'!$D13="","",'B2'!$D13)</f>
        <v>137</v>
      </c>
      <c r="P15" s="43"/>
      <c r="Q15" s="45">
        <f t="shared" si="1"/>
        <v>0.21240310077519381</v>
      </c>
      <c r="R15" s="41">
        <f>IF('B2'!$D14="","",'B2'!$D14)</f>
        <v>280</v>
      </c>
      <c r="S15" s="43"/>
      <c r="T15" s="45">
        <f t="shared" si="2"/>
        <v>0.43410852713178294</v>
      </c>
      <c r="U15" s="41">
        <f>IF('B2'!$D15="","",'B2'!$D15)</f>
        <v>228</v>
      </c>
      <c r="V15" s="43"/>
      <c r="W15" s="45">
        <f t="shared" si="3"/>
        <v>0.35348837209302325</v>
      </c>
    </row>
    <row r="16" spans="1:32" s="28" customFormat="1" ht="30" customHeight="1">
      <c r="A16" s="31"/>
      <c r="B16" s="303" t="str">
        <f>VLOOKUP("C1",Bureaux!$A$2:$C$29,2,FALSE)</f>
        <v>C1 - 0008  Victor Schoelcher</v>
      </c>
      <c r="C16" s="33"/>
      <c r="D16" s="41">
        <f>IF('C1'!$D7="","",'C1'!$D7)</f>
        <v>1215</v>
      </c>
      <c r="E16" s="42"/>
      <c r="F16" s="41">
        <f>IF('C1'!$D9="","",'C1'!$D9)</f>
        <v>627</v>
      </c>
      <c r="G16" s="43"/>
      <c r="H16" s="101">
        <f t="shared" si="0"/>
        <v>0.51604938271604939</v>
      </c>
      <c r="I16" s="41">
        <f>IF('C1'!$D10="","",'C1'!$D10)</f>
        <v>15</v>
      </c>
      <c r="J16" s="43"/>
      <c r="K16" s="41">
        <f>IF('C1'!$D11="","",'C1'!$D11)</f>
        <v>10</v>
      </c>
      <c r="L16" s="43"/>
      <c r="M16" s="41">
        <f>IF('C1'!$D12="","",'C1'!$D12)</f>
        <v>602</v>
      </c>
      <c r="N16" s="44"/>
      <c r="O16" s="41">
        <f>IF('C1'!$D13="","",'C1'!$D13)</f>
        <v>147</v>
      </c>
      <c r="P16" s="43"/>
      <c r="Q16" s="45">
        <f t="shared" si="1"/>
        <v>0.2441860465116279</v>
      </c>
      <c r="R16" s="41">
        <f>IF('C1'!$D14="","",'C1'!$D14)</f>
        <v>227</v>
      </c>
      <c r="S16" s="43"/>
      <c r="T16" s="45">
        <f t="shared" si="2"/>
        <v>0.37707641196013292</v>
      </c>
      <c r="U16" s="41">
        <f>IF('C1'!$D15="","",'C1'!$D15)</f>
        <v>228</v>
      </c>
      <c r="V16" s="43"/>
      <c r="W16" s="45">
        <f t="shared" si="3"/>
        <v>0.37873754152823919</v>
      </c>
    </row>
    <row r="17" spans="1:32" s="28" customFormat="1" ht="30" customHeight="1">
      <c r="A17" s="31"/>
      <c r="B17" s="303" t="str">
        <f>VLOOKUP("C2",Bureaux!$A$2:$C$29,2,FALSE)</f>
        <v>C2 - 0009  Maison du Peuple</v>
      </c>
      <c r="C17" s="33"/>
      <c r="D17" s="41">
        <f>IF('C2'!$D7="","",'C2'!$D7)</f>
        <v>756</v>
      </c>
      <c r="E17" s="42"/>
      <c r="F17" s="41">
        <f>IF('C2'!$D9="","",'C2'!$D9)</f>
        <v>449</v>
      </c>
      <c r="G17" s="43"/>
      <c r="H17" s="101">
        <f t="shared" si="0"/>
        <v>0.59391534391534395</v>
      </c>
      <c r="I17" s="41">
        <f>IF('C2'!$D10="","",'C2'!$D10)</f>
        <v>9</v>
      </c>
      <c r="J17" s="43"/>
      <c r="K17" s="41">
        <f>IF('C2'!$D11="","",'C2'!$D11)</f>
        <v>11</v>
      </c>
      <c r="L17" s="43"/>
      <c r="M17" s="41">
        <f>IF('C2'!$D12="","",'C2'!$D12)</f>
        <v>429</v>
      </c>
      <c r="N17" s="44"/>
      <c r="O17" s="41">
        <f>IF('C2'!$D13="","",'C2'!$D13)</f>
        <v>100</v>
      </c>
      <c r="P17" s="43"/>
      <c r="Q17" s="45">
        <f t="shared" si="1"/>
        <v>0.23310023310023309</v>
      </c>
      <c r="R17" s="41">
        <f>IF('C2'!$D14="","",'C2'!$D14)</f>
        <v>177</v>
      </c>
      <c r="S17" s="43"/>
      <c r="T17" s="45">
        <f t="shared" si="2"/>
        <v>0.41258741258741261</v>
      </c>
      <c r="U17" s="41">
        <f>IF('C2'!$D15="","",'C2'!$D15)</f>
        <v>152</v>
      </c>
      <c r="V17" s="43"/>
      <c r="W17" s="45">
        <f t="shared" si="3"/>
        <v>0.35431235431235431</v>
      </c>
    </row>
    <row r="18" spans="1:32" s="28" customFormat="1" ht="30" customHeight="1">
      <c r="A18" s="31"/>
      <c r="B18" s="303" t="str">
        <f>VLOOKUP("C3",Bureaux!$A$2:$C$29,2,FALSE)</f>
        <v>C3 - 0010  Maison du Peuple</v>
      </c>
      <c r="C18" s="33"/>
      <c r="D18" s="41">
        <f>IF('C3'!$D7="","",'C3'!$D7)</f>
        <v>939</v>
      </c>
      <c r="E18" s="42"/>
      <c r="F18" s="41">
        <f>IF('C3'!$D9="","",'C3'!$D9)</f>
        <v>572</v>
      </c>
      <c r="G18" s="43"/>
      <c r="H18" s="101">
        <f t="shared" si="0"/>
        <v>0.60915867944621938</v>
      </c>
      <c r="I18" s="41">
        <f>IF('C3'!$D10="","",'C3'!$D10)</f>
        <v>12</v>
      </c>
      <c r="J18" s="43"/>
      <c r="K18" s="41">
        <f>IF('C3'!$D11="","",'C3'!$D11)</f>
        <v>12</v>
      </c>
      <c r="L18" s="43"/>
      <c r="M18" s="41">
        <f>IF('C3'!$D12="","",'C3'!$D12)</f>
        <v>548</v>
      </c>
      <c r="N18" s="44"/>
      <c r="O18" s="41">
        <f>IF('C3'!$D13="","",'C3'!$D13)</f>
        <v>112</v>
      </c>
      <c r="P18" s="43"/>
      <c r="Q18" s="45">
        <f t="shared" si="1"/>
        <v>0.20437956204379562</v>
      </c>
      <c r="R18" s="41">
        <f>IF('C3'!$D14="","",'C3'!$D14)</f>
        <v>220</v>
      </c>
      <c r="S18" s="43"/>
      <c r="T18" s="45">
        <f t="shared" si="2"/>
        <v>0.40145985401459855</v>
      </c>
      <c r="U18" s="41">
        <f>IF('C3'!$D15="","",'C3'!$D15)</f>
        <v>216</v>
      </c>
      <c r="V18" s="43"/>
      <c r="W18" s="45">
        <f t="shared" si="3"/>
        <v>0.39416058394160586</v>
      </c>
    </row>
    <row r="19" spans="1:32" s="28" customFormat="1" ht="30" customHeight="1">
      <c r="A19" s="31"/>
      <c r="B19" s="303" t="str">
        <f>VLOOKUP("D1",Bureaux!$A$2:$C$29,2,FALSE)</f>
        <v>D1 - 0011  Châteaudun</v>
      </c>
      <c r="C19" s="33"/>
      <c r="D19" s="41">
        <f>IF('D1'!$D7="","",'D1'!$D7)</f>
        <v>1041</v>
      </c>
      <c r="E19" s="42"/>
      <c r="F19" s="41">
        <f>IF('D1'!$D9="","",'D1'!$D9)</f>
        <v>561</v>
      </c>
      <c r="G19" s="43"/>
      <c r="H19" s="101">
        <f t="shared" si="0"/>
        <v>0.5389048991354467</v>
      </c>
      <c r="I19" s="41">
        <f>IF('D1'!$D10="","",'D1'!$D10)</f>
        <v>10</v>
      </c>
      <c r="J19" s="43"/>
      <c r="K19" s="41">
        <f>IF('D1'!$D11="","",'D1'!$D11)</f>
        <v>17</v>
      </c>
      <c r="L19" s="43"/>
      <c r="M19" s="41">
        <f>IF('D1'!$D12="","",'D1'!$D12)</f>
        <v>534</v>
      </c>
      <c r="N19" s="44"/>
      <c r="O19" s="41">
        <f>IF('D1'!$D13="","",'D1'!$D13)</f>
        <v>138</v>
      </c>
      <c r="P19" s="43"/>
      <c r="Q19" s="45">
        <f t="shared" si="1"/>
        <v>0.25842696629213485</v>
      </c>
      <c r="R19" s="41">
        <f>IF('D1'!$D14="","",'D1'!$D14)</f>
        <v>217</v>
      </c>
      <c r="S19" s="43"/>
      <c r="T19" s="45">
        <f t="shared" si="2"/>
        <v>0.40636704119850187</v>
      </c>
      <c r="U19" s="41">
        <f>IF('D1'!$D15="","",'D1'!$D15)</f>
        <v>179</v>
      </c>
      <c r="V19" s="43"/>
      <c r="W19" s="45">
        <f t="shared" si="3"/>
        <v>0.33520599250936328</v>
      </c>
    </row>
    <row r="20" spans="1:32" s="28" customFormat="1" ht="30" customHeight="1">
      <c r="A20" s="31"/>
      <c r="B20" s="303" t="str">
        <f>VLOOKUP("D2",Bureaux!$A$2:$C$29,2,FALSE)</f>
        <v>D2 - 0012  Châteaudun</v>
      </c>
      <c r="C20" s="33"/>
      <c r="D20" s="41">
        <f>IF('D2'!$D7="","",'D2'!$D7)</f>
        <v>821</v>
      </c>
      <c r="E20" s="42"/>
      <c r="F20" s="41">
        <f>IF('D2'!$D9="","",'D2'!$D9)</f>
        <v>459</v>
      </c>
      <c r="G20" s="43"/>
      <c r="H20" s="101">
        <f t="shared" si="0"/>
        <v>0.55907429963459199</v>
      </c>
      <c r="I20" s="41">
        <f>IF('D2'!$D10="","",'D2'!$D10)</f>
        <v>12</v>
      </c>
      <c r="J20" s="43"/>
      <c r="K20" s="41">
        <f>IF('D2'!$D11="","",'D2'!$D11)</f>
        <v>6</v>
      </c>
      <c r="L20" s="43"/>
      <c r="M20" s="41">
        <f>IF('D2'!$D12="","",'D2'!$D12)</f>
        <v>441</v>
      </c>
      <c r="N20" s="44"/>
      <c r="O20" s="41">
        <f>IF('D2'!$D13="","",'D2'!$D13)</f>
        <v>138</v>
      </c>
      <c r="P20" s="43"/>
      <c r="Q20" s="45">
        <f t="shared" si="1"/>
        <v>0.31292517006802723</v>
      </c>
      <c r="R20" s="41">
        <f>IF('D2'!$D14="","",'D2'!$D14)</f>
        <v>165</v>
      </c>
      <c r="S20" s="43"/>
      <c r="T20" s="45">
        <f t="shared" si="2"/>
        <v>0.37414965986394561</v>
      </c>
      <c r="U20" s="41">
        <f>IF('D2'!$D15="","",'D2'!$D15)</f>
        <v>138</v>
      </c>
      <c r="V20" s="43"/>
      <c r="W20" s="45">
        <f t="shared" si="3"/>
        <v>0.31292517006802723</v>
      </c>
    </row>
    <row r="21" spans="1:32" s="28" customFormat="1" ht="30" customHeight="1">
      <c r="A21" s="31"/>
      <c r="B21" s="303" t="str">
        <f>VLOOKUP("D3",Bureaux!$A$2:$C$29,2,FALSE)</f>
        <v>D3 - 0013  Châteaudun</v>
      </c>
      <c r="C21" s="33"/>
      <c r="D21" s="41">
        <f>IF('D3'!$D7="","",'D3'!$D7)</f>
        <v>907</v>
      </c>
      <c r="E21" s="42"/>
      <c r="F21" s="41">
        <f>IF('D3'!$D9="","",'D3'!$D9)</f>
        <v>482</v>
      </c>
      <c r="G21" s="43"/>
      <c r="H21" s="101">
        <f t="shared" si="0"/>
        <v>0.5314222712238148</v>
      </c>
      <c r="I21" s="41">
        <f>IF('D3'!$D10="","",'D3'!$D10)</f>
        <v>8</v>
      </c>
      <c r="J21" s="43"/>
      <c r="K21" s="41">
        <f>IF('D3'!$D11="","",'D3'!$D11)</f>
        <v>21</v>
      </c>
      <c r="L21" s="43"/>
      <c r="M21" s="41">
        <f>IF('D3'!$D12="","",'D3'!$D12)</f>
        <v>453</v>
      </c>
      <c r="N21" s="44"/>
      <c r="O21" s="41">
        <f>IF('D3'!$D13="","",'D3'!$D13)</f>
        <v>160</v>
      </c>
      <c r="P21" s="43"/>
      <c r="Q21" s="45">
        <f t="shared" si="1"/>
        <v>0.35320088300220753</v>
      </c>
      <c r="R21" s="41">
        <f>IF('D3'!$D14="","",'D3'!$D14)</f>
        <v>131</v>
      </c>
      <c r="S21" s="43"/>
      <c r="T21" s="45">
        <f t="shared" si="2"/>
        <v>0.28918322295805737</v>
      </c>
      <c r="U21" s="41">
        <f>IF('D3'!$D15="","",'D3'!$D15)</f>
        <v>162</v>
      </c>
      <c r="V21" s="43"/>
      <c r="W21" s="45">
        <f t="shared" si="3"/>
        <v>0.35761589403973509</v>
      </c>
    </row>
    <row r="22" spans="1:32" s="28" customFormat="1" ht="30" customHeight="1">
      <c r="A22" s="31"/>
      <c r="B22" s="32"/>
      <c r="C22" s="33"/>
      <c r="D22" s="41"/>
      <c r="E22" s="42"/>
      <c r="F22" s="41"/>
      <c r="G22" s="43"/>
      <c r="H22" s="110"/>
      <c r="I22" s="41"/>
      <c r="J22" s="43"/>
      <c r="K22" s="41"/>
      <c r="L22" s="43"/>
      <c r="M22" s="41"/>
      <c r="N22" s="44"/>
      <c r="O22" s="41"/>
      <c r="P22" s="43"/>
      <c r="Q22" s="45"/>
      <c r="R22" s="41"/>
      <c r="S22" s="43"/>
      <c r="T22" s="45"/>
      <c r="U22" s="41"/>
      <c r="V22" s="43"/>
      <c r="W22" s="45"/>
    </row>
    <row r="23" spans="1:32" s="86" customFormat="1" ht="30" customHeight="1">
      <c r="A23" s="78"/>
      <c r="B23" s="79" t="s">
        <v>58</v>
      </c>
      <c r="C23" s="80"/>
      <c r="D23" s="81">
        <f>SUM(D$12:D$21)</f>
        <v>10065</v>
      </c>
      <c r="E23" s="82"/>
      <c r="F23" s="81">
        <f>SUM(F12:F21)</f>
        <v>5567</v>
      </c>
      <c r="G23" s="83"/>
      <c r="H23" s="111">
        <f>IF(F23=0," ",F23/$D23)</f>
        <v>0.55310481867858918</v>
      </c>
      <c r="I23" s="81">
        <f>SUM(I12:I21)</f>
        <v>135</v>
      </c>
      <c r="J23" s="83"/>
      <c r="K23" s="81">
        <f>SUM(K12:K21)</f>
        <v>127</v>
      </c>
      <c r="L23" s="83"/>
      <c r="M23" s="81">
        <f>SUM(M12:N21)</f>
        <v>5305</v>
      </c>
      <c r="N23" s="84"/>
      <c r="O23" s="81">
        <f>SUM(O12:O21)</f>
        <v>1271</v>
      </c>
      <c r="P23" s="83"/>
      <c r="Q23" s="85">
        <f>IF(O23=0," ",O23/$M23)</f>
        <v>0.23958529688972668</v>
      </c>
      <c r="R23" s="81">
        <f>SUM(R12:R21)</f>
        <v>2095</v>
      </c>
      <c r="S23" s="83"/>
      <c r="T23" s="85">
        <f>IF(R23=0," ",R23/$M23)</f>
        <v>0.39491046182846373</v>
      </c>
      <c r="U23" s="81">
        <f>SUM(U12:U21)</f>
        <v>1939</v>
      </c>
      <c r="V23" s="83"/>
      <c r="W23" s="85">
        <f>IF(U23=0," ",U23/$M23)</f>
        <v>0.36550424128180964</v>
      </c>
    </row>
    <row r="24" spans="1:32" s="28" customFormat="1" ht="30" customHeight="1" thickBot="1">
      <c r="A24" s="87"/>
      <c r="B24" s="88"/>
      <c r="C24" s="89"/>
      <c r="D24" s="90"/>
      <c r="E24" s="91"/>
      <c r="F24" s="90"/>
      <c r="G24" s="92"/>
      <c r="H24" s="90"/>
      <c r="I24" s="90"/>
      <c r="J24" s="92"/>
      <c r="K24" s="90"/>
      <c r="L24" s="92"/>
      <c r="M24" s="90"/>
      <c r="N24" s="93"/>
      <c r="O24" s="90"/>
      <c r="P24" s="92"/>
      <c r="Q24" s="94"/>
      <c r="R24" s="90"/>
      <c r="S24" s="92"/>
      <c r="T24" s="94"/>
      <c r="U24" s="90"/>
      <c r="V24" s="92"/>
      <c r="W24" s="94"/>
    </row>
    <row r="25" spans="1:32" s="25" customFormat="1" ht="30" customHeight="1" thickBot="1">
      <c r="B25" s="97"/>
      <c r="C25" s="37"/>
      <c r="D25" s="98"/>
      <c r="E25" s="52"/>
      <c r="F25" s="98"/>
      <c r="G25" s="99"/>
      <c r="H25" s="98"/>
      <c r="I25" s="98"/>
      <c r="J25" s="99"/>
      <c r="K25" s="98"/>
      <c r="L25" s="99"/>
      <c r="M25" s="98"/>
      <c r="N25" s="99"/>
      <c r="O25" s="98"/>
      <c r="P25" s="99"/>
      <c r="Q25" s="100"/>
      <c r="R25" s="98"/>
      <c r="S25" s="99"/>
      <c r="T25" s="100"/>
      <c r="U25" s="98"/>
      <c r="V25" s="99"/>
      <c r="W25" s="100"/>
    </row>
    <row r="26" spans="1:32" s="28" customFormat="1" ht="30" customHeight="1">
      <c r="A26" s="112"/>
      <c r="B26" s="119" t="s">
        <v>53</v>
      </c>
      <c r="C26" s="113"/>
      <c r="D26" s="114"/>
      <c r="E26" s="115"/>
      <c r="F26" s="114"/>
      <c r="G26" s="116"/>
      <c r="H26" s="114"/>
      <c r="I26" s="102">
        <f>IF(I23=0," ",I23/$F23)</f>
        <v>2.4250044907490571E-2</v>
      </c>
      <c r="J26" s="116"/>
      <c r="K26" s="102">
        <f>IF(K23=0," ",K23/$F23)</f>
        <v>2.2813005209268905E-2</v>
      </c>
      <c r="L26" s="116"/>
      <c r="M26" s="102">
        <f>IF(M23=0," ",M23/$F23)</f>
        <v>0.95293694988324051</v>
      </c>
      <c r="N26" s="117"/>
      <c r="O26" s="114"/>
      <c r="P26" s="116"/>
      <c r="Q26" s="118"/>
      <c r="R26" s="114"/>
      <c r="S26" s="116"/>
      <c r="T26" s="118"/>
      <c r="U26" s="114"/>
      <c r="V26" s="116"/>
      <c r="W26" s="118"/>
    </row>
    <row r="27" spans="1:32" s="28" customFormat="1" ht="30" customHeight="1" thickBot="1">
      <c r="A27" s="35"/>
      <c r="B27" s="120" t="s">
        <v>41</v>
      </c>
      <c r="C27" s="36"/>
      <c r="D27" s="46"/>
      <c r="E27" s="47"/>
      <c r="F27" s="46"/>
      <c r="G27" s="48"/>
      <c r="H27" s="46"/>
      <c r="I27" s="121">
        <f>IF(I23=0," ",I23/$D23)</f>
        <v>1.3412816691505217E-2</v>
      </c>
      <c r="J27" s="48"/>
      <c r="K27" s="121">
        <f>IF(K23=0," ",K23/$D23)</f>
        <v>1.2617983109786389E-2</v>
      </c>
      <c r="L27" s="48"/>
      <c r="M27" s="121">
        <f>IF(M23=0," ",M23/$D23)</f>
        <v>0.52707401887729755</v>
      </c>
      <c r="N27" s="49"/>
      <c r="O27" s="121">
        <f>IF(O23=0," ",O23/$D23)</f>
        <v>0.12627918529557874</v>
      </c>
      <c r="P27" s="48"/>
      <c r="Q27" s="50"/>
      <c r="R27" s="121">
        <f>IF(R23=0," ",R23/$D23)</f>
        <v>0.20814704421261798</v>
      </c>
      <c r="S27" s="48"/>
      <c r="T27" s="50"/>
      <c r="U27" s="121">
        <f>IF(U23=0," ",U23/$D23)</f>
        <v>0.19264778936910085</v>
      </c>
      <c r="V27" s="48"/>
      <c r="W27" s="50"/>
    </row>
    <row r="28" spans="1:32" ht="30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ht="30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30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ht="30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ht="30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ht="30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ht="30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ht="30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ht="30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ht="30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ht="30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ht="30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ht="30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ht="30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ht="30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ht="30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ht="30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ht="30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ht="30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ht="30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ht="30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ht="30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ht="30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30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ht="30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ht="30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ht="30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ht="30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ht="30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ht="30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ht="30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ht="30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ht="30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ht="30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ht="30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ht="30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ht="30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ht="30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ht="30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ht="30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 ht="30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 ht="30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 ht="30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 ht="30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 ht="30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ht="30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ht="30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</sheetData>
  <mergeCells count="16">
    <mergeCell ref="Y5:Z5"/>
    <mergeCell ref="E1:O3"/>
    <mergeCell ref="U3:V3"/>
    <mergeCell ref="U4:V4"/>
    <mergeCell ref="Y4:Z4"/>
    <mergeCell ref="R3:S3"/>
    <mergeCell ref="R4:S4"/>
    <mergeCell ref="U10:V10"/>
    <mergeCell ref="O10:P10"/>
    <mergeCell ref="U8:V8"/>
    <mergeCell ref="O8:P8"/>
    <mergeCell ref="O9:P9"/>
    <mergeCell ref="U9:V9"/>
    <mergeCell ref="R8:S8"/>
    <mergeCell ref="R9:S9"/>
    <mergeCell ref="R10:S10"/>
  </mergeCells>
  <phoneticPr fontId="0" type="noConversion"/>
  <printOptions horizontalCentered="1"/>
  <pageMargins left="0.19685039370078741" right="0.23622047244094491" top="0.98425196850393704" bottom="0.51181102362204722" header="0.39370078740157483" footer="0.51181102362204722"/>
  <pageSetup paperSize="9" scale="62" orientation="landscape" horizontalDpi="4294967292" verticalDpi="4294967292" r:id="rId1"/>
  <headerFooter alignWithMargins="0">
    <oddHeader>&amp;L&amp;"Times New Roman,Normal"&amp;12Mairie de Belfort&amp;C&amp;"Times New Roman,Gras"&amp;16&amp;EÉLECTIONS RÉGIONALES  (2ème Tour)&amp;R&amp;"Times New Roman,Normal"&amp;12 13 Décembre 2015</oddHead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sheetPr codeName="Feuil31">
    <pageSetUpPr fitToPage="1"/>
  </sheetPr>
  <dimension ref="A1:AL72"/>
  <sheetViews>
    <sheetView showGridLines="0" zoomScale="60" zoomScaleNormal="60" workbookViewId="0"/>
  </sheetViews>
  <sheetFormatPr baseColWidth="10" defaultRowHeight="30" customHeight="1"/>
  <cols>
    <col min="1" max="1" width="2.140625" style="20" customWidth="1"/>
    <col min="2" max="2" width="44.5703125" style="9" bestFit="1" customWidth="1"/>
    <col min="3" max="3" width="6.7109375" style="20" customWidth="1"/>
    <col min="4" max="4" width="10.7109375" style="17" customWidth="1"/>
    <col min="5" max="5" width="1.7109375" style="3" customWidth="1"/>
    <col min="6" max="6" width="10.7109375" style="3" customWidth="1"/>
    <col min="7" max="7" width="1.7109375" style="3" customWidth="1"/>
    <col min="8" max="9" width="13.7109375" style="3" customWidth="1"/>
    <col min="10" max="10" width="1.7109375" style="3" customWidth="1"/>
    <col min="11" max="11" width="13.7109375" style="3" customWidth="1"/>
    <col min="12" max="12" width="1.7109375" style="3" customWidth="1"/>
    <col min="13" max="13" width="13.7109375" style="3" customWidth="1"/>
    <col min="14" max="14" width="1.7109375" style="3" customWidth="1"/>
    <col min="15" max="15" width="16.7109375" style="3" customWidth="1"/>
    <col min="16" max="16" width="4.7109375" style="3" customWidth="1"/>
    <col min="17" max="17" width="13.7109375" style="29" customWidth="1"/>
    <col min="18" max="18" width="16.7109375" style="3" customWidth="1"/>
    <col min="19" max="19" width="4.7109375" style="3" customWidth="1"/>
    <col min="20" max="20" width="13.7109375" style="29" customWidth="1"/>
    <col min="21" max="21" width="16.7109375" style="3" customWidth="1"/>
    <col min="22" max="22" width="4.7109375" style="3" customWidth="1"/>
    <col min="23" max="23" width="13.7109375" style="29" customWidth="1"/>
    <col min="24" max="24" width="16.7109375" style="3" customWidth="1"/>
    <col min="25" max="25" width="4.7109375" style="3" customWidth="1"/>
    <col min="26" max="26" width="13.7109375" style="29" customWidth="1"/>
    <col min="27" max="27" width="16.7109375" style="3" customWidth="1"/>
    <col min="28" max="28" width="4.7109375" style="3" customWidth="1"/>
    <col min="29" max="29" width="13.7109375" style="29" customWidth="1"/>
    <col min="30" max="30" width="16.7109375" style="3" customWidth="1"/>
    <col min="31" max="31" width="4.7109375" style="3" customWidth="1"/>
    <col min="32" max="32" width="13.7109375" style="29" customWidth="1"/>
    <col min="33" max="33" width="16.7109375" style="3" customWidth="1"/>
    <col min="34" max="34" width="4.7109375" style="3" customWidth="1"/>
    <col min="35" max="35" width="13.7109375" style="29" customWidth="1"/>
    <col min="36" max="36" width="16.7109375" style="3" customWidth="1"/>
    <col min="37" max="37" width="4.7109375" style="3" customWidth="1"/>
    <col min="38" max="38" width="13.7109375" style="29" customWidth="1"/>
    <col min="39" max="16384" width="11.42578125" style="2"/>
  </cols>
  <sheetData>
    <row r="1" spans="1:38" ht="30" customHeight="1">
      <c r="A1" s="3"/>
      <c r="B1" s="7"/>
      <c r="C1" s="5"/>
      <c r="D1" s="95"/>
      <c r="E1" s="335" t="s">
        <v>63</v>
      </c>
      <c r="F1" s="336"/>
      <c r="G1" s="336"/>
      <c r="H1" s="336"/>
      <c r="I1" s="336"/>
      <c r="J1" s="336"/>
      <c r="K1" s="336"/>
      <c r="L1" s="336"/>
      <c r="M1" s="336"/>
      <c r="N1" s="336"/>
      <c r="O1" s="337"/>
      <c r="P1" s="2"/>
      <c r="Q1" s="109"/>
      <c r="R1" s="103"/>
      <c r="T1" s="109"/>
      <c r="U1" s="103"/>
      <c r="W1" s="109"/>
      <c r="X1" s="103"/>
      <c r="Z1" s="109"/>
      <c r="AA1" s="103"/>
      <c r="AC1" s="109"/>
      <c r="AD1" s="103"/>
      <c r="AF1" s="109"/>
      <c r="AG1" s="103"/>
      <c r="AI1" s="109"/>
      <c r="AJ1" s="103"/>
      <c r="AL1" s="109"/>
    </row>
    <row r="2" spans="1:38" ht="30" customHeight="1">
      <c r="A2" s="4"/>
      <c r="B2" s="24"/>
      <c r="C2" s="4"/>
      <c r="D2" s="96"/>
      <c r="E2" s="338"/>
      <c r="F2" s="339"/>
      <c r="G2" s="339"/>
      <c r="H2" s="339"/>
      <c r="I2" s="339"/>
      <c r="J2" s="339"/>
      <c r="K2" s="339"/>
      <c r="L2" s="339"/>
      <c r="M2" s="339"/>
      <c r="N2" s="339"/>
      <c r="O2" s="340"/>
      <c r="P2" s="2"/>
      <c r="Q2" s="109"/>
      <c r="R2" s="108"/>
      <c r="T2" s="109"/>
      <c r="U2" s="108"/>
      <c r="W2" s="109"/>
      <c r="X2" s="108"/>
      <c r="Z2" s="109"/>
      <c r="AA2" s="108"/>
      <c r="AC2" s="109"/>
      <c r="AD2" s="108"/>
      <c r="AF2" s="109"/>
      <c r="AG2" s="108"/>
      <c r="AI2" s="109"/>
      <c r="AJ2" s="108"/>
      <c r="AL2" s="109"/>
    </row>
    <row r="3" spans="1:38" ht="30" customHeight="1" thickBot="1">
      <c r="A3" s="6"/>
      <c r="B3" s="6"/>
      <c r="C3" s="6"/>
      <c r="D3" s="95"/>
      <c r="E3" s="341"/>
      <c r="F3" s="342"/>
      <c r="G3" s="342"/>
      <c r="H3" s="342"/>
      <c r="I3" s="342"/>
      <c r="J3" s="342"/>
      <c r="K3" s="342"/>
      <c r="L3" s="342"/>
      <c r="M3" s="342"/>
      <c r="N3" s="342"/>
      <c r="O3" s="343"/>
      <c r="P3" s="2"/>
      <c r="Q3" s="109"/>
      <c r="R3" s="103"/>
      <c r="T3" s="109"/>
      <c r="U3" s="103"/>
      <c r="W3" s="109"/>
      <c r="X3" s="103"/>
      <c r="Z3" s="109"/>
      <c r="AA3" s="103"/>
      <c r="AC3" s="109"/>
      <c r="AD3" s="103"/>
      <c r="AF3" s="109"/>
      <c r="AG3" s="103"/>
      <c r="AI3" s="109"/>
      <c r="AJ3" s="103"/>
      <c r="AL3" s="109"/>
    </row>
    <row r="4" spans="1:38" ht="30" customHeight="1">
      <c r="A4" s="6"/>
      <c r="B4" s="6"/>
      <c r="C4" s="6"/>
      <c r="D4" s="18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25"/>
      <c r="R4" s="7"/>
      <c r="S4" s="7"/>
      <c r="T4" s="25"/>
      <c r="U4" s="7"/>
      <c r="V4" s="7"/>
      <c r="W4" s="25"/>
      <c r="X4" s="7"/>
      <c r="Y4" s="7"/>
      <c r="Z4" s="25"/>
      <c r="AA4" s="7"/>
      <c r="AB4" s="7"/>
      <c r="AC4" s="25"/>
      <c r="AD4" s="7"/>
      <c r="AE4" s="7"/>
      <c r="AF4" s="25"/>
      <c r="AG4" s="7"/>
      <c r="AH4" s="7"/>
      <c r="AI4" s="25"/>
      <c r="AJ4" s="7"/>
      <c r="AK4" s="7"/>
      <c r="AL4" s="25"/>
    </row>
    <row r="5" spans="1:38" s="8" customFormat="1" ht="30" customHeight="1">
      <c r="A5" s="6"/>
      <c r="B5" s="6"/>
      <c r="C5" s="6"/>
      <c r="D5" s="18"/>
      <c r="E5" s="7"/>
      <c r="F5" s="7"/>
      <c r="G5" s="7"/>
      <c r="N5" s="51"/>
      <c r="O5" s="53"/>
      <c r="P5" s="53"/>
      <c r="Q5" s="51"/>
      <c r="R5" s="53"/>
      <c r="S5" s="53"/>
      <c r="T5" s="51"/>
      <c r="U5" s="53"/>
      <c r="V5" s="53"/>
      <c r="W5" s="51"/>
      <c r="X5" s="53"/>
      <c r="Y5" s="53"/>
      <c r="Z5" s="51"/>
      <c r="AA5" s="53"/>
      <c r="AB5" s="53"/>
      <c r="AC5" s="51"/>
      <c r="AD5" s="53"/>
      <c r="AE5" s="53"/>
      <c r="AF5" s="51"/>
      <c r="AG5" s="53"/>
      <c r="AH5" s="53"/>
      <c r="AI5" s="51"/>
      <c r="AJ5" s="53"/>
      <c r="AK5" s="53"/>
      <c r="AL5" s="51"/>
    </row>
    <row r="6" spans="1:38" s="8" customFormat="1" ht="30" customHeight="1">
      <c r="A6" s="40"/>
      <c r="B6" s="6"/>
      <c r="C6" s="6"/>
      <c r="D6" s="18"/>
      <c r="E6" s="7"/>
      <c r="F6" s="7"/>
      <c r="G6" s="7"/>
      <c r="N6" s="51"/>
      <c r="O6" s="53"/>
      <c r="P6" s="53"/>
      <c r="Q6" s="54"/>
      <c r="R6" s="53"/>
      <c r="S6" s="53"/>
      <c r="T6" s="54"/>
      <c r="U6" s="53"/>
      <c r="V6" s="53"/>
      <c r="W6" s="54"/>
      <c r="X6" s="53"/>
      <c r="Y6" s="53"/>
      <c r="Z6" s="54"/>
      <c r="AA6" s="53"/>
      <c r="AB6" s="53"/>
      <c r="AC6" s="54"/>
      <c r="AD6" s="53"/>
      <c r="AE6" s="53"/>
      <c r="AF6" s="54"/>
      <c r="AG6" s="53"/>
      <c r="AH6" s="53"/>
      <c r="AI6" s="54"/>
      <c r="AJ6" s="53"/>
      <c r="AK6" s="53"/>
      <c r="AL6" s="54"/>
    </row>
    <row r="7" spans="1:38" s="8" customFormat="1" ht="30" customHeight="1" thickBot="1">
      <c r="A7" s="9"/>
      <c r="B7" s="9"/>
      <c r="C7" s="9"/>
      <c r="D7" s="18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26"/>
      <c r="R7" s="7"/>
      <c r="S7" s="7"/>
      <c r="T7" s="26"/>
      <c r="U7" s="7"/>
      <c r="V7" s="7"/>
      <c r="W7" s="26"/>
      <c r="X7" s="7"/>
      <c r="Y7" s="7"/>
      <c r="Z7" s="26"/>
      <c r="AA7" s="7"/>
      <c r="AB7" s="7"/>
      <c r="AC7" s="26"/>
      <c r="AD7" s="7"/>
      <c r="AE7" s="7"/>
      <c r="AF7" s="26"/>
      <c r="AG7" s="7"/>
      <c r="AH7" s="7"/>
      <c r="AI7" s="26"/>
      <c r="AJ7" s="7"/>
      <c r="AK7" s="7"/>
      <c r="AL7" s="26"/>
    </row>
    <row r="8" spans="1:38" s="8" customFormat="1" ht="30" customHeight="1">
      <c r="A8" s="55"/>
      <c r="B8" s="56"/>
      <c r="C8" s="56"/>
      <c r="D8" s="57"/>
      <c r="E8" s="58"/>
      <c r="F8" s="59"/>
      <c r="G8" s="58"/>
      <c r="H8" s="59"/>
      <c r="I8" s="59"/>
      <c r="J8" s="58"/>
      <c r="K8" s="59"/>
      <c r="L8" s="58"/>
      <c r="M8" s="59"/>
      <c r="N8" s="60"/>
      <c r="O8" s="329" t="str">
        <f>Candidats!$A2</f>
        <v>Sophie</v>
      </c>
      <c r="P8" s="330"/>
      <c r="Q8" s="134"/>
      <c r="R8" s="329" t="str">
        <f>Candidats!$A4</f>
        <v>Marie-Guite</v>
      </c>
      <c r="S8" s="330"/>
      <c r="T8" s="74"/>
      <c r="U8" s="329" t="str">
        <f>Candidats!$A3</f>
        <v>François</v>
      </c>
      <c r="V8" s="330"/>
      <c r="W8" s="74"/>
    </row>
    <row r="9" spans="1:38" s="39" customFormat="1" ht="30" customHeight="1">
      <c r="A9" s="61"/>
      <c r="B9" s="63" t="s">
        <v>34</v>
      </c>
      <c r="C9" s="64"/>
      <c r="D9" s="65" t="s">
        <v>35</v>
      </c>
      <c r="E9" s="66"/>
      <c r="F9" s="65" t="s">
        <v>37</v>
      </c>
      <c r="G9" s="66"/>
      <c r="H9" s="65" t="s">
        <v>40</v>
      </c>
      <c r="I9" s="65" t="s">
        <v>124</v>
      </c>
      <c r="J9" s="66"/>
      <c r="K9" s="65" t="s">
        <v>4</v>
      </c>
      <c r="L9" s="66"/>
      <c r="M9" s="61" t="s">
        <v>5</v>
      </c>
      <c r="N9" s="62"/>
      <c r="O9" s="331" t="str">
        <f>Candidats!$B2</f>
        <v>MONTEL</v>
      </c>
      <c r="P9" s="332"/>
      <c r="Q9" s="72" t="s">
        <v>2</v>
      </c>
      <c r="R9" s="331" t="str">
        <f>Candidats!$B4</f>
        <v>DUFAY</v>
      </c>
      <c r="S9" s="332"/>
      <c r="T9" s="75" t="s">
        <v>2</v>
      </c>
      <c r="U9" s="331" t="str">
        <f>Candidats!$B3</f>
        <v>SAUVADET</v>
      </c>
      <c r="V9" s="332"/>
      <c r="W9" s="75" t="s">
        <v>2</v>
      </c>
    </row>
    <row r="10" spans="1:38" s="9" customFormat="1" ht="30" customHeight="1" thickBot="1">
      <c r="A10" s="67"/>
      <c r="B10" s="68"/>
      <c r="C10" s="68"/>
      <c r="D10" s="69"/>
      <c r="E10" s="70"/>
      <c r="F10" s="67"/>
      <c r="G10" s="70"/>
      <c r="H10" s="67"/>
      <c r="I10" s="67"/>
      <c r="J10" s="70"/>
      <c r="K10" s="67"/>
      <c r="L10" s="70"/>
      <c r="M10" s="67"/>
      <c r="N10" s="68"/>
      <c r="O10" s="333"/>
      <c r="P10" s="334"/>
      <c r="Q10" s="73"/>
      <c r="R10" s="333"/>
      <c r="S10" s="334"/>
      <c r="T10" s="76"/>
      <c r="U10" s="333"/>
      <c r="V10" s="334"/>
      <c r="W10" s="76"/>
    </row>
    <row r="11" spans="1:38" s="9" customFormat="1" ht="30" customHeight="1">
      <c r="A11" s="10"/>
      <c r="B11" s="11"/>
      <c r="C11" s="12"/>
      <c r="D11" s="19"/>
      <c r="E11" s="13"/>
      <c r="F11" s="15"/>
      <c r="G11" s="13"/>
      <c r="H11" s="15"/>
      <c r="I11" s="15"/>
      <c r="J11" s="13"/>
      <c r="K11" s="15"/>
      <c r="L11" s="13"/>
      <c r="M11" s="15"/>
      <c r="N11" s="12"/>
      <c r="O11" s="16"/>
      <c r="P11" s="13"/>
      <c r="Q11" s="27"/>
      <c r="R11" s="15"/>
      <c r="S11" s="13"/>
      <c r="T11" s="30"/>
      <c r="U11" s="15"/>
      <c r="V11" s="13"/>
      <c r="W11" s="30"/>
    </row>
    <row r="12" spans="1:38" s="28" customFormat="1" ht="30" customHeight="1">
      <c r="A12" s="31"/>
      <c r="B12" s="303" t="str">
        <f>VLOOKUP("E1",Bureaux!$A$2:$C$29,2,FALSE)</f>
        <v>E1 - 0014  Raymond Aubert</v>
      </c>
      <c r="C12" s="33"/>
      <c r="D12" s="41">
        <f>IF('E1'!$D7="","",'E1'!$D7)</f>
        <v>1165</v>
      </c>
      <c r="E12" s="42"/>
      <c r="F12" s="41">
        <f>IF('E1'!$D9="","",'E1'!$D9)</f>
        <v>655</v>
      </c>
      <c r="G12" s="43"/>
      <c r="H12" s="101">
        <f t="shared" ref="H12:H19" si="0">IF(F12=""," ",F12/$D12)</f>
        <v>0.5622317596566524</v>
      </c>
      <c r="I12" s="41">
        <f>IF('E1'!$D10="","",'E1'!$D10)</f>
        <v>12</v>
      </c>
      <c r="J12" s="43"/>
      <c r="K12" s="41">
        <f>IF('E1'!$D11="","",'E1'!$D11)</f>
        <v>20</v>
      </c>
      <c r="L12" s="43"/>
      <c r="M12" s="41">
        <f>IF('E1'!$D12="","",'E1'!$D12)</f>
        <v>623</v>
      </c>
      <c r="N12" s="44"/>
      <c r="O12" s="41">
        <f>IF('E1'!$D13="","",'E1'!$D13)</f>
        <v>215</v>
      </c>
      <c r="P12" s="43"/>
      <c r="Q12" s="45">
        <f t="shared" ref="Q12:Q19" si="1">IF(O12=""," ",O12/$M12)</f>
        <v>0.3451043338683788</v>
      </c>
      <c r="R12" s="41">
        <f>IF('E1'!$D14="","",'E1'!$D14)</f>
        <v>217</v>
      </c>
      <c r="S12" s="43"/>
      <c r="T12" s="45">
        <f t="shared" ref="T12:T19" si="2">IF(R12=""," ",R12/$M12)</f>
        <v>0.34831460674157305</v>
      </c>
      <c r="U12" s="41">
        <f>IF('E1'!$D15="","",'E1'!$D15)</f>
        <v>191</v>
      </c>
      <c r="V12" s="43"/>
      <c r="W12" s="45">
        <f t="shared" ref="W12:W19" si="3">IF(U12=""," ",U12/$M12)</f>
        <v>0.30658105939004815</v>
      </c>
    </row>
    <row r="13" spans="1:38" s="28" customFormat="1" ht="30" customHeight="1">
      <c r="A13" s="31"/>
      <c r="B13" s="303" t="str">
        <f>VLOOKUP("E2",Bureaux!$A$2:$C$29,2,FALSE)</f>
        <v>E2 - 0015  Raymond Aubert</v>
      </c>
      <c r="C13" s="33"/>
      <c r="D13" s="41">
        <f>IF('E2'!$D7="","",'E2'!$D7)</f>
        <v>1250</v>
      </c>
      <c r="E13" s="42"/>
      <c r="F13" s="41">
        <f>IF('E2'!$D9="","",'E2'!$D9)</f>
        <v>653</v>
      </c>
      <c r="G13" s="43"/>
      <c r="H13" s="101">
        <f t="shared" si="0"/>
        <v>0.52239999999999998</v>
      </c>
      <c r="I13" s="41">
        <f>IF('E2'!$D10="","",'E2'!$D10)</f>
        <v>18</v>
      </c>
      <c r="J13" s="43"/>
      <c r="K13" s="41">
        <f>IF('E2'!$D11="","",'E2'!$D11)</f>
        <v>20</v>
      </c>
      <c r="L13" s="43"/>
      <c r="M13" s="41">
        <f>IF('E2'!$D12="","",'E2'!$D12)</f>
        <v>615</v>
      </c>
      <c r="N13" s="44"/>
      <c r="O13" s="41">
        <f>IF('E2'!$D13="","",'E2'!$D13)</f>
        <v>200</v>
      </c>
      <c r="P13" s="43"/>
      <c r="Q13" s="45">
        <f t="shared" si="1"/>
        <v>0.32520325203252032</v>
      </c>
      <c r="R13" s="41">
        <f>IF('E2'!$D14="","",'E2'!$D14)</f>
        <v>214</v>
      </c>
      <c r="S13" s="43"/>
      <c r="T13" s="45">
        <f t="shared" si="2"/>
        <v>0.34796747967479674</v>
      </c>
      <c r="U13" s="41">
        <f>IF('E2'!$D15="","",'E2'!$D15)</f>
        <v>201</v>
      </c>
      <c r="V13" s="43"/>
      <c r="W13" s="45">
        <f t="shared" si="3"/>
        <v>0.32682926829268294</v>
      </c>
    </row>
    <row r="14" spans="1:38" s="28" customFormat="1" ht="30" customHeight="1">
      <c r="A14" s="31"/>
      <c r="B14" s="303" t="str">
        <f>VLOOKUP("E3",Bureaux!$A$2:$C$29,2,FALSE)</f>
        <v>E3 - 0016  Raymond Aubert</v>
      </c>
      <c r="C14" s="33"/>
      <c r="D14" s="41">
        <f>IF('E3'!$D7="","",'E3'!$D7)</f>
        <v>1032</v>
      </c>
      <c r="E14" s="42"/>
      <c r="F14" s="41">
        <f>IF('E3'!$D9="","",'E3'!$D9)</f>
        <v>572</v>
      </c>
      <c r="G14" s="43"/>
      <c r="H14" s="101">
        <f t="shared" si="0"/>
        <v>0.55426356589147285</v>
      </c>
      <c r="I14" s="41">
        <f>IF('E3'!$D10="","",'E3'!$D10)</f>
        <v>13</v>
      </c>
      <c r="J14" s="43"/>
      <c r="K14" s="41">
        <f>IF('E3'!$D11="","",'E3'!$D11)</f>
        <v>22</v>
      </c>
      <c r="L14" s="43"/>
      <c r="M14" s="41">
        <f>IF('E3'!$D12="","",'E3'!$D12)</f>
        <v>537</v>
      </c>
      <c r="N14" s="44"/>
      <c r="O14" s="41">
        <f>IF('E3'!$D13="","",'E3'!$D13)</f>
        <v>191</v>
      </c>
      <c r="P14" s="43"/>
      <c r="Q14" s="45">
        <f t="shared" si="1"/>
        <v>0.35567970204841715</v>
      </c>
      <c r="R14" s="41">
        <f>IF('E3'!$D14="","",'E3'!$D14)</f>
        <v>160</v>
      </c>
      <c r="S14" s="43"/>
      <c r="T14" s="45">
        <f t="shared" si="2"/>
        <v>0.297951582867784</v>
      </c>
      <c r="U14" s="41">
        <f>IF('E3'!$D15="","",'E3'!$D15)</f>
        <v>186</v>
      </c>
      <c r="V14" s="43"/>
      <c r="W14" s="45">
        <f t="shared" si="3"/>
        <v>0.34636871508379891</v>
      </c>
    </row>
    <row r="15" spans="1:38" s="28" customFormat="1" ht="30" customHeight="1">
      <c r="A15" s="31"/>
      <c r="B15" s="303" t="str">
        <f>VLOOKUP("F1",Bureaux!$A$2:$C$29,2,FALSE)</f>
        <v>F1 - 0017  Maison de l'enfant</v>
      </c>
      <c r="C15" s="33"/>
      <c r="D15" s="41">
        <f>IF('F1'!$D7="","",'F1'!$D7)</f>
        <v>770</v>
      </c>
      <c r="E15" s="42"/>
      <c r="F15" s="41">
        <f>IF('F1'!$D9="","",'F1'!$D9)</f>
        <v>446</v>
      </c>
      <c r="G15" s="43"/>
      <c r="H15" s="101">
        <f t="shared" si="0"/>
        <v>0.57922077922077919</v>
      </c>
      <c r="I15" s="41">
        <f>IF('F1'!$D10="","",'F1'!$D10)</f>
        <v>7</v>
      </c>
      <c r="J15" s="43"/>
      <c r="K15" s="41">
        <f>IF('F1'!$D11="","",'F1'!$D11)</f>
        <v>9</v>
      </c>
      <c r="L15" s="43"/>
      <c r="M15" s="41">
        <f>IF('F1'!$D12="","",'F1'!$D12)</f>
        <v>430</v>
      </c>
      <c r="N15" s="44"/>
      <c r="O15" s="41">
        <f>IF('F1'!$D13="","",'F1'!$D13)</f>
        <v>110</v>
      </c>
      <c r="P15" s="43"/>
      <c r="Q15" s="45">
        <f t="shared" si="1"/>
        <v>0.2558139534883721</v>
      </c>
      <c r="R15" s="41">
        <f>IF('F1'!$D14="","",'F1'!$D14)</f>
        <v>140</v>
      </c>
      <c r="S15" s="43"/>
      <c r="T15" s="45">
        <f t="shared" si="2"/>
        <v>0.32558139534883723</v>
      </c>
      <c r="U15" s="41">
        <f>IF('F1'!$D15="","",'F1'!$D15)</f>
        <v>180</v>
      </c>
      <c r="V15" s="43"/>
      <c r="W15" s="45">
        <f t="shared" si="3"/>
        <v>0.41860465116279072</v>
      </c>
    </row>
    <row r="16" spans="1:38" s="28" customFormat="1" ht="30" customHeight="1">
      <c r="A16" s="31"/>
      <c r="B16" s="303" t="str">
        <f>VLOOKUP("F2",Bureaux!$A$2:$C$29,2,FALSE)</f>
        <v>F2 - 0018  Émile Géhant</v>
      </c>
      <c r="C16" s="33"/>
      <c r="D16" s="41">
        <f>IF('F2'!$D7="","",'F2'!$D7)</f>
        <v>504</v>
      </c>
      <c r="E16" s="42"/>
      <c r="F16" s="41">
        <f>IF('F2'!$D9="","",'F2'!$D9)</f>
        <v>262</v>
      </c>
      <c r="G16" s="43"/>
      <c r="H16" s="101">
        <f t="shared" si="0"/>
        <v>0.51984126984126988</v>
      </c>
      <c r="I16" s="41">
        <f>IF('F2'!$D10="","",'F2'!$D10)</f>
        <v>4</v>
      </c>
      <c r="J16" s="43"/>
      <c r="K16" s="41">
        <f>IF('F2'!$D11="","",'F2'!$D11)</f>
        <v>14</v>
      </c>
      <c r="L16" s="43"/>
      <c r="M16" s="41">
        <f>IF('F2'!$D12="","",'F2'!$D12)</f>
        <v>244</v>
      </c>
      <c r="N16" s="44"/>
      <c r="O16" s="41">
        <f>IF('F2'!$D13="","",'F2'!$D13)</f>
        <v>93</v>
      </c>
      <c r="P16" s="43"/>
      <c r="Q16" s="45">
        <f t="shared" si="1"/>
        <v>0.38114754098360654</v>
      </c>
      <c r="R16" s="41">
        <f>IF('F2'!$D14="","",'F2'!$D14)</f>
        <v>55</v>
      </c>
      <c r="S16" s="43"/>
      <c r="T16" s="45">
        <f t="shared" si="2"/>
        <v>0.22540983606557377</v>
      </c>
      <c r="U16" s="41">
        <f>IF('F2'!$D15="","",'F2'!$D15)</f>
        <v>96</v>
      </c>
      <c r="V16" s="43"/>
      <c r="W16" s="45">
        <f t="shared" si="3"/>
        <v>0.39344262295081966</v>
      </c>
    </row>
    <row r="17" spans="1:38" s="28" customFormat="1" ht="30" customHeight="1">
      <c r="A17" s="31"/>
      <c r="B17" s="303" t="str">
        <f>VLOOKUP("M1",Bureaux!$A$2:$C$29,2,FALSE)</f>
        <v>M1 - 0005  Saint-Exupéry</v>
      </c>
      <c r="C17" s="33"/>
      <c r="D17" s="41">
        <f>IF('M1'!$D7="","",'M1'!$D7)</f>
        <v>1049</v>
      </c>
      <c r="E17" s="42"/>
      <c r="F17" s="41">
        <f>IF('M1'!$D9="","",'M1'!$D9)</f>
        <v>467</v>
      </c>
      <c r="G17" s="43"/>
      <c r="H17" s="101">
        <f t="shared" si="0"/>
        <v>0.44518589132507147</v>
      </c>
      <c r="I17" s="41">
        <f>IF('M1'!$D10="","",'M1'!$D10)</f>
        <v>14</v>
      </c>
      <c r="J17" s="43"/>
      <c r="K17" s="41">
        <f>IF('M1'!$D11="","",'M1'!$D11)</f>
        <v>10</v>
      </c>
      <c r="L17" s="43"/>
      <c r="M17" s="41">
        <f>IF('M1'!$D12="","",'M1'!$D12)</f>
        <v>443</v>
      </c>
      <c r="N17" s="44"/>
      <c r="O17" s="41">
        <f>IF('M1'!$D13="","",'M1'!$D13)</f>
        <v>100</v>
      </c>
      <c r="P17" s="43"/>
      <c r="Q17" s="45">
        <f t="shared" si="1"/>
        <v>0.22573363431151242</v>
      </c>
      <c r="R17" s="41">
        <f>IF('M1'!$D14="","",'M1'!$D14)</f>
        <v>148</v>
      </c>
      <c r="S17" s="43"/>
      <c r="T17" s="45">
        <f t="shared" si="2"/>
        <v>0.3340857787810384</v>
      </c>
      <c r="U17" s="41">
        <f>IF('M1'!$D15="","",'M1'!$D15)</f>
        <v>195</v>
      </c>
      <c r="V17" s="43"/>
      <c r="W17" s="45">
        <f t="shared" si="3"/>
        <v>0.44018058690744921</v>
      </c>
    </row>
    <row r="18" spans="1:38" s="28" customFormat="1" ht="30" customHeight="1">
      <c r="A18" s="31"/>
      <c r="B18" s="303" t="str">
        <f>VLOOKUP("N1",Bureaux!$A$2:$C$29,2,FALSE)</f>
        <v>N1 - 0006  Maison de Quartier des Forges</v>
      </c>
      <c r="C18" s="33"/>
      <c r="D18" s="41">
        <f>IF('N1'!$D7="","",'N1'!$D7)</f>
        <v>1454</v>
      </c>
      <c r="E18" s="42"/>
      <c r="F18" s="41">
        <f>IF('N1'!$D9="","",'N1'!$D9)</f>
        <v>827</v>
      </c>
      <c r="G18" s="43"/>
      <c r="H18" s="101">
        <f t="shared" si="0"/>
        <v>0.56877579092159558</v>
      </c>
      <c r="I18" s="41">
        <f>IF('N1'!$D10="","",'N1'!$D10)</f>
        <v>18</v>
      </c>
      <c r="J18" s="43"/>
      <c r="K18" s="41">
        <f>IF('N1'!$D11="","",'N1'!$D11)</f>
        <v>17</v>
      </c>
      <c r="L18" s="43"/>
      <c r="M18" s="41">
        <f>IF('N1'!$D12="","",'N1'!$D12)</f>
        <v>792</v>
      </c>
      <c r="N18" s="44"/>
      <c r="O18" s="41">
        <f>IF('N1'!$D13="","",'N1'!$D13)</f>
        <v>250</v>
      </c>
      <c r="P18" s="43"/>
      <c r="Q18" s="45">
        <f t="shared" si="1"/>
        <v>0.31565656565656564</v>
      </c>
      <c r="R18" s="41">
        <f>IF('N1'!$D14="","",'N1'!$D14)</f>
        <v>255</v>
      </c>
      <c r="S18" s="43"/>
      <c r="T18" s="45">
        <f t="shared" si="2"/>
        <v>0.32196969696969696</v>
      </c>
      <c r="U18" s="41">
        <f>IF('N1'!$D15="","",'N1'!$D15)</f>
        <v>287</v>
      </c>
      <c r="V18" s="43"/>
      <c r="W18" s="45">
        <f t="shared" si="3"/>
        <v>0.36237373737373735</v>
      </c>
    </row>
    <row r="19" spans="1:38" s="28" customFormat="1" ht="30" customHeight="1">
      <c r="A19" s="31"/>
      <c r="B19" s="303" t="str">
        <f>VLOOKUP("N2",Bureaux!$A$2:$C$29,2,FALSE)</f>
        <v>N2 - 0007  Cité des Associations</v>
      </c>
      <c r="C19" s="33"/>
      <c r="D19" s="41">
        <f>IF('N2'!$D7="","",'N2'!$D7)</f>
        <v>669</v>
      </c>
      <c r="E19" s="42"/>
      <c r="F19" s="41">
        <f>IF('N2'!$D9="","",'N2'!$D9)</f>
        <v>416</v>
      </c>
      <c r="G19" s="43"/>
      <c r="H19" s="101">
        <f t="shared" si="0"/>
        <v>0.62182361733931235</v>
      </c>
      <c r="I19" s="41">
        <f>IF('N2'!$D10="","",'N2'!$D10)</f>
        <v>5</v>
      </c>
      <c r="J19" s="43"/>
      <c r="K19" s="41">
        <f>IF('N2'!$D11="","",'N2'!$D11)</f>
        <v>13</v>
      </c>
      <c r="L19" s="43"/>
      <c r="M19" s="41">
        <f>IF('N2'!$D12="","",'N2'!$D12)</f>
        <v>398</v>
      </c>
      <c r="N19" s="44"/>
      <c r="O19" s="41">
        <f>IF('N2'!$D13="","",'N2'!$D13)</f>
        <v>84</v>
      </c>
      <c r="P19" s="43"/>
      <c r="Q19" s="45">
        <f t="shared" si="1"/>
        <v>0.21105527638190955</v>
      </c>
      <c r="R19" s="41">
        <f>IF('N2'!$D14="","",'N2'!$D14)</f>
        <v>115</v>
      </c>
      <c r="S19" s="43"/>
      <c r="T19" s="45">
        <f t="shared" si="2"/>
        <v>0.28894472361809043</v>
      </c>
      <c r="U19" s="41">
        <f>IF('N2'!$D15="","",'N2'!$D15)</f>
        <v>199</v>
      </c>
      <c r="V19" s="43"/>
      <c r="W19" s="45">
        <f t="shared" si="3"/>
        <v>0.5</v>
      </c>
    </row>
    <row r="20" spans="1:38" s="28" customFormat="1" ht="30" customHeight="1">
      <c r="A20" s="31"/>
      <c r="B20" s="122"/>
      <c r="C20" s="33"/>
      <c r="D20" s="41"/>
      <c r="E20" s="42"/>
      <c r="F20" s="41"/>
      <c r="G20" s="43"/>
      <c r="H20" s="110"/>
      <c r="I20" s="41"/>
      <c r="J20" s="43"/>
      <c r="K20" s="41"/>
      <c r="L20" s="43"/>
      <c r="M20" s="41"/>
      <c r="N20" s="44"/>
      <c r="O20" s="41"/>
      <c r="P20" s="43"/>
      <c r="Q20" s="45"/>
      <c r="R20" s="41"/>
      <c r="S20" s="43"/>
      <c r="T20" s="45"/>
      <c r="U20" s="41"/>
      <c r="V20" s="43"/>
      <c r="W20" s="45"/>
    </row>
    <row r="21" spans="1:38" s="86" customFormat="1" ht="30" customHeight="1">
      <c r="A21" s="78"/>
      <c r="B21" s="79" t="s">
        <v>59</v>
      </c>
      <c r="C21" s="80"/>
      <c r="D21" s="81">
        <f>SUM(D$12:E$19)</f>
        <v>7893</v>
      </c>
      <c r="E21" s="82"/>
      <c r="F21" s="81">
        <f>SUM(F12:G19)</f>
        <v>4298</v>
      </c>
      <c r="G21" s="83"/>
      <c r="H21" s="111">
        <f>IF(F21=0," ",F21/$D21)</f>
        <v>0.54453313062207021</v>
      </c>
      <c r="I21" s="81">
        <f>SUM(I12:J19)</f>
        <v>91</v>
      </c>
      <c r="J21" s="83"/>
      <c r="K21" s="81">
        <f>SUM(K12:L19)</f>
        <v>125</v>
      </c>
      <c r="L21" s="83"/>
      <c r="M21" s="81">
        <f>SUM(M12:N19)</f>
        <v>4082</v>
      </c>
      <c r="N21" s="84"/>
      <c r="O21" s="81">
        <f>SUM(O12:O19)</f>
        <v>1243</v>
      </c>
      <c r="P21" s="83"/>
      <c r="Q21" s="85">
        <f>IF(O21=0," ",O21/$M21)</f>
        <v>0.30450759431651153</v>
      </c>
      <c r="R21" s="81">
        <f>SUM(R12:R19)</f>
        <v>1304</v>
      </c>
      <c r="S21" s="83"/>
      <c r="T21" s="85">
        <f>IF(R21=0," ",R21/$M21)</f>
        <v>0.31945124938755515</v>
      </c>
      <c r="U21" s="81">
        <f>SUM(U12:U19)</f>
        <v>1535</v>
      </c>
      <c r="V21" s="83"/>
      <c r="W21" s="85">
        <f>IF(U21=0," ",U21/$M21)</f>
        <v>0.37604115629593338</v>
      </c>
    </row>
    <row r="22" spans="1:38" s="28" customFormat="1" ht="30" customHeight="1" thickBot="1">
      <c r="A22" s="87"/>
      <c r="B22" s="88"/>
      <c r="C22" s="89"/>
      <c r="D22" s="90"/>
      <c r="E22" s="91"/>
      <c r="F22" s="90"/>
      <c r="G22" s="92"/>
      <c r="H22" s="90"/>
      <c r="I22" s="90"/>
      <c r="J22" s="92"/>
      <c r="K22" s="90"/>
      <c r="L22" s="92"/>
      <c r="M22" s="90"/>
      <c r="N22" s="93"/>
      <c r="O22" s="90"/>
      <c r="P22" s="92"/>
      <c r="Q22" s="94"/>
      <c r="R22" s="90"/>
      <c r="S22" s="92"/>
      <c r="T22" s="94"/>
      <c r="U22" s="90"/>
      <c r="V22" s="92"/>
      <c r="W22" s="94"/>
    </row>
    <row r="23" spans="1:38" s="25" customFormat="1" ht="30" customHeight="1" thickBot="1">
      <c r="B23" s="97"/>
      <c r="C23" s="37"/>
      <c r="D23" s="98"/>
      <c r="E23" s="52"/>
      <c r="F23" s="98"/>
      <c r="G23" s="99"/>
      <c r="H23" s="98"/>
      <c r="I23" s="98"/>
      <c r="J23" s="99"/>
      <c r="K23" s="98"/>
      <c r="L23" s="99"/>
      <c r="M23" s="98"/>
      <c r="N23" s="99"/>
      <c r="O23" s="98"/>
      <c r="P23" s="99"/>
      <c r="Q23" s="100"/>
      <c r="R23" s="98"/>
      <c r="S23" s="99"/>
      <c r="T23" s="100"/>
      <c r="U23" s="98"/>
      <c r="V23" s="99"/>
      <c r="W23" s="100"/>
    </row>
    <row r="24" spans="1:38" s="28" customFormat="1" ht="30" customHeight="1">
      <c r="A24" s="112"/>
      <c r="B24" s="119" t="s">
        <v>53</v>
      </c>
      <c r="C24" s="113"/>
      <c r="D24" s="114"/>
      <c r="E24" s="115"/>
      <c r="F24" s="114"/>
      <c r="G24" s="116"/>
      <c r="H24" s="114"/>
      <c r="I24" s="102">
        <f>IF(I21=0," ",I21/$F21)</f>
        <v>2.1172638436482084E-2</v>
      </c>
      <c r="J24" s="116"/>
      <c r="K24" s="102">
        <f>IF(K21=0," ",K21/$F21)</f>
        <v>2.9083294555607261E-2</v>
      </c>
      <c r="L24" s="116"/>
      <c r="M24" s="102">
        <f>IF(M21=0," ",M21/$F21)</f>
        <v>0.9497440670079107</v>
      </c>
      <c r="N24" s="117"/>
      <c r="O24" s="114"/>
      <c r="P24" s="116"/>
      <c r="Q24" s="118"/>
      <c r="R24" s="114"/>
      <c r="S24" s="116"/>
      <c r="T24" s="118"/>
      <c r="U24" s="114"/>
      <c r="V24" s="116"/>
      <c r="W24" s="118"/>
    </row>
    <row r="25" spans="1:38" s="28" customFormat="1" ht="30" customHeight="1" thickBot="1">
      <c r="A25" s="35"/>
      <c r="B25" s="120" t="s">
        <v>41</v>
      </c>
      <c r="C25" s="36"/>
      <c r="D25" s="46"/>
      <c r="E25" s="47"/>
      <c r="F25" s="46"/>
      <c r="G25" s="48"/>
      <c r="H25" s="46"/>
      <c r="I25" s="121">
        <f>IF(I21=0," ",I21/$D21)</f>
        <v>1.1529203091346764E-2</v>
      </c>
      <c r="J25" s="48"/>
      <c r="K25" s="121">
        <f>IF(K21=0," ",K21/$D21)</f>
        <v>1.5836817433168629E-2</v>
      </c>
      <c r="L25" s="48"/>
      <c r="M25" s="121">
        <f>IF(M21=0," ",M21/$D21)</f>
        <v>0.51716711009755478</v>
      </c>
      <c r="N25" s="49"/>
      <c r="O25" s="121">
        <f>IF(O21=0," ",O21/$D21)</f>
        <v>0.15748131255542885</v>
      </c>
      <c r="P25" s="48"/>
      <c r="Q25" s="50"/>
      <c r="R25" s="121">
        <f>IF(R21=0," ",R21/$D21)</f>
        <v>0.16520967946281515</v>
      </c>
      <c r="S25" s="48"/>
      <c r="T25" s="50"/>
      <c r="U25" s="121">
        <f>IF(U21=0," ",U21/$D21)</f>
        <v>0.19447611807931078</v>
      </c>
      <c r="V25" s="48"/>
      <c r="W25" s="50"/>
    </row>
    <row r="26" spans="1:38" ht="30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ht="30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ht="30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ht="30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ht="30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ht="30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ht="30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ht="30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ht="30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 ht="30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ht="30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ht="30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8" ht="30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1:38" ht="30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1:38" ht="30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1:38" ht="30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38" ht="30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1:38" ht="30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1:38" ht="30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1:38" ht="30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spans="1:38" ht="30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1:38" ht="30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1:38" ht="30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1:38" ht="30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</row>
    <row r="50" spans="1:38" ht="30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  <row r="51" spans="1:38" ht="30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1:38" ht="30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  <row r="53" spans="1:38" ht="30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</row>
    <row r="54" spans="1:38" ht="30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</row>
    <row r="55" spans="1:38" ht="30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</row>
    <row r="56" spans="1:38" ht="30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</row>
    <row r="57" spans="1:38" ht="30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</row>
    <row r="58" spans="1:38" ht="30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</row>
    <row r="59" spans="1:38" ht="30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1:38" ht="30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</row>
    <row r="61" spans="1:38" ht="30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1:38" ht="30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spans="1:38" ht="30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1:38" ht="30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</row>
    <row r="65" spans="1:38" ht="30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</row>
    <row r="66" spans="1:38" ht="30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</row>
    <row r="67" spans="1:38" ht="30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</row>
    <row r="68" spans="1:38" ht="30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</row>
    <row r="69" spans="1:38" ht="30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</row>
    <row r="70" spans="1:38" ht="30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</row>
    <row r="71" spans="1:38" ht="30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</row>
    <row r="72" spans="1:38" ht="30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</row>
  </sheetData>
  <mergeCells count="10">
    <mergeCell ref="E1:O3"/>
    <mergeCell ref="U8:V8"/>
    <mergeCell ref="U9:V9"/>
    <mergeCell ref="U10:V10"/>
    <mergeCell ref="O8:P8"/>
    <mergeCell ref="O9:P9"/>
    <mergeCell ref="O10:P10"/>
    <mergeCell ref="R8:S8"/>
    <mergeCell ref="R9:S9"/>
    <mergeCell ref="R10:S10"/>
  </mergeCells>
  <phoneticPr fontId="0" type="noConversion"/>
  <printOptions horizontalCentered="1"/>
  <pageMargins left="0.19685039370078741" right="0.23622047244094491" top="0.98425196850393704" bottom="0.51181102362204722" header="0.39370078740157483" footer="0.51181102362204722"/>
  <pageSetup paperSize="9" scale="60" orientation="landscape" horizontalDpi="4294967292" verticalDpi="4294967292" r:id="rId1"/>
  <headerFooter alignWithMargins="0">
    <oddHeader>&amp;L&amp;"Times New Roman,Normal"&amp;12Mairie de Belfort&amp;C&amp;"Times New Roman,Gras"&amp;16&amp;EÉLECTIONS RÉGIONALES  (2ème Tour)&amp;R&amp;"Times New Roman,Normal"&amp;12 13 Décembre 2015</oddHead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sheetPr codeName="Feuil34">
    <pageSetUpPr fitToPage="1"/>
  </sheetPr>
  <dimension ref="A1:AL44"/>
  <sheetViews>
    <sheetView showGridLines="0" zoomScale="50" zoomScaleNormal="50" workbookViewId="0"/>
  </sheetViews>
  <sheetFormatPr baseColWidth="10" defaultRowHeight="30" customHeight="1"/>
  <cols>
    <col min="1" max="1" width="2.140625" style="20" customWidth="1"/>
    <col min="2" max="2" width="61.85546875" style="9" bestFit="1" customWidth="1"/>
    <col min="3" max="3" width="15.7109375" style="17" customWidth="1"/>
    <col min="4" max="4" width="3.28515625" style="3" customWidth="1"/>
    <col min="5" max="5" width="15.7109375" style="3" customWidth="1"/>
    <col min="6" max="6" width="3.28515625" style="3" customWidth="1"/>
    <col min="7" max="7" width="15.7109375" style="3" customWidth="1"/>
    <col min="8" max="8" width="3.28515625" style="3" customWidth="1"/>
    <col min="9" max="9" width="15.7109375" style="136" customWidth="1"/>
    <col min="10" max="10" width="3.28515625" style="3" customWidth="1"/>
    <col min="11" max="11" width="15.7109375" style="3" customWidth="1"/>
    <col min="12" max="12" width="3.28515625" style="3" customWidth="1"/>
    <col min="13" max="13" width="15.7109375" style="3" customWidth="1"/>
    <col min="14" max="14" width="3.28515625" style="3" customWidth="1"/>
    <col min="15" max="15" width="15.7109375" style="3" customWidth="1"/>
    <col min="16" max="16" width="3.28515625" style="3" customWidth="1"/>
    <col min="17" max="17" width="15.7109375" style="3" customWidth="1"/>
    <col min="18" max="18" width="3.28515625" style="3" customWidth="1"/>
    <col min="19" max="19" width="15.7109375" style="105" customWidth="1"/>
    <col min="20" max="20" width="3.28515625" style="105" customWidth="1"/>
    <col min="21" max="21" width="26.7109375" style="3" customWidth="1"/>
    <col min="22" max="22" width="10.7109375" style="3" customWidth="1"/>
    <col min="23" max="23" width="15.7109375" style="29" customWidth="1"/>
    <col min="24" max="24" width="26.7109375" style="3" customWidth="1"/>
    <col min="25" max="25" width="10.7109375" style="3" customWidth="1"/>
    <col min="26" max="26" width="15.7109375" style="29" customWidth="1"/>
    <col min="27" max="27" width="26.7109375" style="3" customWidth="1"/>
    <col min="28" max="28" width="10.7109375" style="3" customWidth="1"/>
    <col min="29" max="29" width="15.7109375" style="29" customWidth="1"/>
    <col min="30" max="30" width="8.7109375" style="3" bestFit="1" customWidth="1"/>
    <col min="31" max="31" width="10.7109375" style="3" customWidth="1"/>
    <col min="32" max="32" width="15.7109375" style="29" customWidth="1"/>
    <col min="33" max="33" width="7.28515625" style="3" bestFit="1" customWidth="1"/>
    <col min="34" max="34" width="4.7109375" style="3" bestFit="1" customWidth="1"/>
    <col min="35" max="35" width="1.85546875" style="29" bestFit="1" customWidth="1"/>
    <col min="36" max="36" width="8.7109375" style="3" bestFit="1" customWidth="1"/>
    <col min="37" max="37" width="10.7109375" style="3" customWidth="1"/>
    <col min="38" max="38" width="15.7109375" style="29" customWidth="1"/>
    <col min="39" max="39" width="26.7109375" style="2" customWidth="1"/>
    <col min="40" max="40" width="10.7109375" style="2" customWidth="1"/>
    <col min="41" max="41" width="15.7109375" style="2" customWidth="1"/>
    <col min="42" max="42" width="26.7109375" style="2" customWidth="1"/>
    <col min="43" max="43" width="10.7109375" style="2" customWidth="1"/>
    <col min="44" max="44" width="15.7109375" style="2" customWidth="1"/>
    <col min="45" max="45" width="7" style="2" bestFit="1" customWidth="1"/>
    <col min="46" max="47" width="11.42578125" style="2"/>
    <col min="48" max="48" width="7" style="2" bestFit="1" customWidth="1"/>
    <col min="49" max="49" width="4.7109375" style="2" bestFit="1" customWidth="1"/>
    <col min="50" max="50" width="1.85546875" style="2" bestFit="1" customWidth="1"/>
    <col min="51" max="51" width="9" style="2" bestFit="1" customWidth="1"/>
    <col min="52" max="16384" width="11.42578125" style="2"/>
  </cols>
  <sheetData>
    <row r="1" spans="1:38" ht="163.5" customHeight="1" thickBot="1"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2"/>
      <c r="Y1" s="353"/>
      <c r="Z1" s="353"/>
      <c r="AA1" s="352">
        <v>42351</v>
      </c>
      <c r="AB1" s="353"/>
      <c r="AC1" s="353"/>
      <c r="AD1" s="312"/>
      <c r="AJ1" s="2"/>
      <c r="AK1" s="2"/>
      <c r="AL1" s="2"/>
    </row>
    <row r="2" spans="1:38" ht="30" customHeight="1" thickTop="1">
      <c r="A2" s="354" t="s">
        <v>60</v>
      </c>
      <c r="B2" s="355"/>
      <c r="C2" s="250"/>
      <c r="D2" s="250"/>
      <c r="E2" s="250"/>
      <c r="F2" s="250"/>
      <c r="G2" s="250"/>
      <c r="H2" s="250"/>
      <c r="I2" s="251"/>
      <c r="J2" s="250"/>
      <c r="Q2" s="252"/>
      <c r="R2" s="253"/>
      <c r="S2" s="253"/>
      <c r="T2" s="254"/>
      <c r="U2" s="253"/>
      <c r="V2" s="253"/>
      <c r="W2" s="254"/>
      <c r="X2" s="255"/>
      <c r="AA2" s="320"/>
      <c r="AJ2" s="2"/>
      <c r="AK2" s="2"/>
      <c r="AL2" s="2"/>
    </row>
    <row r="3" spans="1:38" ht="30" customHeight="1">
      <c r="A3" s="356"/>
      <c r="B3" s="357"/>
      <c r="C3" s="256"/>
      <c r="D3" s="257"/>
      <c r="F3" s="257"/>
      <c r="G3" s="258"/>
      <c r="H3" s="257"/>
      <c r="I3" s="259"/>
      <c r="J3" s="257"/>
      <c r="Q3" s="260">
        <f>COUNTIF($G$13:$G$40,"&gt;0")</f>
        <v>28</v>
      </c>
      <c r="R3" s="261"/>
      <c r="S3" s="262" t="s">
        <v>137</v>
      </c>
      <c r="T3" s="263"/>
      <c r="U3" s="264"/>
      <c r="V3" s="264"/>
      <c r="W3" s="264"/>
      <c r="X3" s="265"/>
      <c r="AA3" s="321"/>
      <c r="AJ3" s="2"/>
      <c r="AK3" s="2"/>
      <c r="AL3" s="2"/>
    </row>
    <row r="4" spans="1:38" ht="30" customHeight="1">
      <c r="A4" s="6"/>
      <c r="B4" s="2"/>
      <c r="C4" s="256"/>
      <c r="D4" s="266"/>
      <c r="E4" s="266"/>
      <c r="F4" s="266"/>
      <c r="G4" s="266"/>
      <c r="H4" s="266"/>
      <c r="I4" s="170"/>
      <c r="J4" s="266"/>
      <c r="Q4" s="267"/>
      <c r="R4" s="268"/>
      <c r="S4" s="269"/>
      <c r="T4" s="269"/>
      <c r="U4" s="269"/>
      <c r="V4" s="269"/>
      <c r="W4" s="269"/>
      <c r="X4" s="270"/>
      <c r="AA4" s="322"/>
      <c r="AJ4" s="2"/>
      <c r="AK4" s="2"/>
      <c r="AL4" s="2"/>
    </row>
    <row r="5" spans="1:38" s="8" customFormat="1" ht="30" customHeight="1">
      <c r="A5" s="6"/>
      <c r="B5" s="256"/>
      <c r="C5" s="256"/>
      <c r="D5" s="266"/>
      <c r="E5" s="266"/>
      <c r="F5" s="266"/>
      <c r="G5" s="266"/>
      <c r="H5" s="266"/>
      <c r="I5" s="170"/>
      <c r="J5" s="266"/>
      <c r="Q5" s="260">
        <f>SUMIF($G$13:$G$40,"&gt;0",$C$13:$C$40)</f>
        <v>26589</v>
      </c>
      <c r="R5" s="261"/>
      <c r="S5" s="262" t="str">
        <f>CONCATENATE("Inscrits sur  ",$C$43)</f>
        <v>Inscrits sur  26589</v>
      </c>
      <c r="T5" s="271"/>
      <c r="U5" s="272"/>
      <c r="V5" s="272"/>
      <c r="W5" s="268" t="s">
        <v>61</v>
      </c>
      <c r="X5" s="273">
        <f>Q5/$C$43</f>
        <v>1</v>
      </c>
      <c r="AA5" s="323"/>
    </row>
    <row r="6" spans="1:38" s="8" customFormat="1" ht="30" customHeight="1" thickBot="1">
      <c r="A6" s="40"/>
      <c r="B6" s="6"/>
      <c r="C6" s="274"/>
      <c r="D6" s="266"/>
      <c r="E6" s="266"/>
      <c r="F6" s="266"/>
      <c r="G6" s="266"/>
      <c r="H6" s="266"/>
      <c r="I6" s="170"/>
      <c r="J6" s="266"/>
      <c r="Q6" s="275"/>
      <c r="R6" s="276"/>
      <c r="S6" s="277"/>
      <c r="T6" s="278"/>
      <c r="U6" s="276"/>
      <c r="V6" s="279"/>
      <c r="W6" s="276"/>
      <c r="X6" s="280"/>
      <c r="AA6" s="324"/>
    </row>
    <row r="7" spans="1:38" s="8" customFormat="1" ht="30" customHeight="1" thickTop="1">
      <c r="A7" s="9"/>
      <c r="B7" s="9"/>
      <c r="C7" s="274"/>
      <c r="D7" s="266"/>
      <c r="E7" s="266"/>
      <c r="F7" s="266"/>
      <c r="G7" s="266"/>
      <c r="H7" s="266"/>
      <c r="I7" s="170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7"/>
      <c r="V7" s="7"/>
      <c r="W7" s="281"/>
      <c r="X7" s="7"/>
      <c r="Y7" s="7"/>
      <c r="Z7" s="281"/>
      <c r="AA7" s="7"/>
      <c r="AB7" s="7"/>
      <c r="AC7" s="281"/>
      <c r="AD7" s="7"/>
      <c r="AE7" s="7"/>
      <c r="AF7" s="281"/>
      <c r="AG7" s="7"/>
      <c r="AH7" s="7"/>
      <c r="AI7" s="281"/>
    </row>
    <row r="8" spans="1:38" s="8" customFormat="1" ht="30" customHeight="1" thickBot="1">
      <c r="A8" s="9"/>
      <c r="B8" s="9"/>
      <c r="C8" s="18"/>
      <c r="D8" s="7"/>
      <c r="E8" s="7"/>
      <c r="F8" s="7"/>
      <c r="G8" s="7"/>
      <c r="H8" s="7"/>
      <c r="I8" s="124"/>
      <c r="J8" s="7"/>
      <c r="K8" s="7"/>
      <c r="L8" s="7"/>
      <c r="M8" s="7"/>
      <c r="N8" s="7"/>
      <c r="O8" s="7"/>
      <c r="P8" s="7"/>
      <c r="Q8" s="124"/>
      <c r="R8" s="124"/>
      <c r="S8" s="170"/>
      <c r="T8" s="170"/>
      <c r="U8" s="124"/>
      <c r="V8" s="124"/>
      <c r="W8" s="171"/>
      <c r="X8" s="124"/>
      <c r="Y8" s="124"/>
      <c r="Z8" s="171"/>
      <c r="AA8" s="124"/>
      <c r="AB8" s="124"/>
      <c r="AC8" s="171"/>
      <c r="AD8" s="124"/>
      <c r="AE8" s="124"/>
      <c r="AF8" s="171"/>
      <c r="AG8" s="124"/>
      <c r="AH8" s="124"/>
      <c r="AI8" s="171"/>
      <c r="AJ8" s="124"/>
      <c r="AK8" s="124"/>
      <c r="AL8" s="171"/>
    </row>
    <row r="9" spans="1:38" s="8" customFormat="1" ht="30" customHeight="1">
      <c r="A9" s="55"/>
      <c r="B9" s="306"/>
      <c r="C9" s="57"/>
      <c r="D9" s="58"/>
      <c r="E9" s="59"/>
      <c r="F9" s="58"/>
      <c r="G9" s="59"/>
      <c r="H9" s="58"/>
      <c r="I9" s="239"/>
      <c r="J9" s="60"/>
      <c r="K9" s="59"/>
      <c r="L9" s="58"/>
      <c r="M9" s="59"/>
      <c r="N9" s="58"/>
      <c r="O9" s="59"/>
      <c r="P9" s="58"/>
      <c r="Q9" s="59"/>
      <c r="R9" s="60"/>
      <c r="S9" s="127" t="s">
        <v>39</v>
      </c>
      <c r="T9" s="106"/>
      <c r="U9" s="360" t="str">
        <f>Candidats!$A2</f>
        <v>Sophie</v>
      </c>
      <c r="V9" s="361"/>
      <c r="W9" s="71"/>
      <c r="X9" s="360" t="str">
        <f>Candidats!$A3</f>
        <v>François</v>
      </c>
      <c r="Y9" s="361"/>
      <c r="Z9" s="71"/>
      <c r="AA9" s="360" t="str">
        <f>Candidats!$A4</f>
        <v>Marie-Guite</v>
      </c>
      <c r="AB9" s="361"/>
      <c r="AC9" s="71"/>
    </row>
    <row r="10" spans="1:38" s="319" customFormat="1" ht="30" customHeight="1">
      <c r="A10" s="313"/>
      <c r="B10" s="314" t="s">
        <v>34</v>
      </c>
      <c r="C10" s="313" t="s">
        <v>35</v>
      </c>
      <c r="D10" s="315"/>
      <c r="E10" s="313" t="s">
        <v>3</v>
      </c>
      <c r="F10" s="315"/>
      <c r="G10" s="313" t="s">
        <v>37</v>
      </c>
      <c r="H10" s="315"/>
      <c r="I10" s="316" t="s">
        <v>56</v>
      </c>
      <c r="J10" s="316"/>
      <c r="K10" s="313" t="s">
        <v>38</v>
      </c>
      <c r="L10" s="317"/>
      <c r="M10" s="313" t="s">
        <v>124</v>
      </c>
      <c r="N10" s="315"/>
      <c r="O10" s="313" t="s">
        <v>4</v>
      </c>
      <c r="P10" s="315"/>
      <c r="Q10" s="350" t="s">
        <v>5</v>
      </c>
      <c r="R10" s="359"/>
      <c r="S10" s="350" t="s">
        <v>35</v>
      </c>
      <c r="T10" s="351"/>
      <c r="U10" s="362" t="str">
        <f>Candidats!$B2</f>
        <v>MONTEL</v>
      </c>
      <c r="V10" s="363"/>
      <c r="W10" s="318" t="s">
        <v>2</v>
      </c>
      <c r="X10" s="362" t="str">
        <f>Candidats!$B3</f>
        <v>SAUVADET</v>
      </c>
      <c r="Y10" s="363"/>
      <c r="Z10" s="318" t="s">
        <v>2</v>
      </c>
      <c r="AA10" s="362" t="str">
        <f>Candidats!$B4</f>
        <v>DUFAY</v>
      </c>
      <c r="AB10" s="363"/>
      <c r="AC10" s="318" t="s">
        <v>2</v>
      </c>
    </row>
    <row r="11" spans="1:38" s="9" customFormat="1" ht="30" customHeight="1" thickBot="1">
      <c r="A11" s="67"/>
      <c r="B11" s="307"/>
      <c r="C11" s="69"/>
      <c r="D11" s="70"/>
      <c r="E11" s="67"/>
      <c r="F11" s="70"/>
      <c r="G11" s="67"/>
      <c r="H11" s="70"/>
      <c r="I11" s="240"/>
      <c r="J11" s="68"/>
      <c r="K11" s="67"/>
      <c r="L11" s="70"/>
      <c r="M11" s="67"/>
      <c r="N11" s="70"/>
      <c r="O11" s="67"/>
      <c r="P11" s="70"/>
      <c r="Q11" s="67"/>
      <c r="R11" s="68"/>
      <c r="S11" s="67"/>
      <c r="T11" s="68"/>
      <c r="U11" s="364"/>
      <c r="V11" s="365"/>
      <c r="W11" s="73"/>
      <c r="X11" s="364"/>
      <c r="Y11" s="365"/>
      <c r="Z11" s="73"/>
      <c r="AA11" s="364"/>
      <c r="AB11" s="365"/>
      <c r="AC11" s="73"/>
      <c r="AD11" s="8">
        <f>COUNTIF(E13:E40,"&gt;0")</f>
        <v>28</v>
      </c>
      <c r="AE11" s="290" t="s">
        <v>44</v>
      </c>
      <c r="AF11" s="290"/>
      <c r="AG11" s="8">
        <f>COUNTIF(C13:C40,"&gt;0")</f>
        <v>28</v>
      </c>
      <c r="AH11" s="18"/>
      <c r="AI11" s="18"/>
      <c r="AJ11" s="8"/>
    </row>
    <row r="12" spans="1:38" s="9" customFormat="1" ht="30" customHeight="1">
      <c r="A12" s="10"/>
      <c r="B12" s="308"/>
      <c r="C12" s="19"/>
      <c r="D12" s="13"/>
      <c r="E12" s="15"/>
      <c r="F12" s="13"/>
      <c r="G12" s="15"/>
      <c r="H12" s="13"/>
      <c r="I12" s="241"/>
      <c r="J12" s="231"/>
      <c r="K12" s="241"/>
      <c r="L12" s="13"/>
      <c r="M12" s="15"/>
      <c r="N12" s="13"/>
      <c r="O12" s="15"/>
      <c r="P12" s="13"/>
      <c r="Q12" s="15"/>
      <c r="R12" s="12"/>
      <c r="S12" s="107"/>
      <c r="T12" s="104"/>
      <c r="U12" s="16"/>
      <c r="V12" s="13"/>
      <c r="W12" s="27"/>
      <c r="X12" s="16"/>
      <c r="Y12" s="13"/>
      <c r="Z12" s="27"/>
      <c r="AA12" s="16"/>
      <c r="AB12" s="13"/>
      <c r="AC12" s="27"/>
      <c r="AD12" s="8">
        <f>SUMIF(G13:G40,"&gt;0",E13:E40)</f>
        <v>14177</v>
      </c>
      <c r="AE12" s="290" t="s">
        <v>45</v>
      </c>
      <c r="AF12" s="290"/>
      <c r="AG12" s="291">
        <f>E43</f>
        <v>14177</v>
      </c>
      <c r="AH12" s="18" t="s">
        <v>65</v>
      </c>
      <c r="AI12" s="18" t="s">
        <v>66</v>
      </c>
      <c r="AJ12" s="292">
        <f>AD12/AG12</f>
        <v>1</v>
      </c>
    </row>
    <row r="13" spans="1:38" ht="30" customHeight="1">
      <c r="A13" s="31"/>
      <c r="B13" s="304" t="str">
        <f>VLOOKUP("A1",Bureaux!$A$2:$D$29,2,FALSE)</f>
        <v xml:space="preserve">A1 - 0001  Hôtel de Ville  </v>
      </c>
      <c r="C13" s="142">
        <f>IF('A1'!$D$7="","",'A1'!$D$7)</f>
        <v>985</v>
      </c>
      <c r="D13" s="143"/>
      <c r="E13" s="142">
        <f>IF('A1'!$D$8="","",'A1'!$D$8)</f>
        <v>482</v>
      </c>
      <c r="F13" s="144"/>
      <c r="G13" s="142">
        <f>IF('A1'!$D$9="","",'A1'!$D$9)</f>
        <v>482</v>
      </c>
      <c r="H13" s="144"/>
      <c r="I13" s="242">
        <f t="shared" ref="I13:I19" si="0">IF(E13&lt;&gt;"",C13-G13,"")</f>
        <v>503</v>
      </c>
      <c r="J13" s="145"/>
      <c r="K13" s="163">
        <f t="shared" ref="K13:K30" si="1">IF(G13=""," ",G13/$C13)</f>
        <v>0.48934010152284263</v>
      </c>
      <c r="L13" s="144"/>
      <c r="M13" s="142">
        <f>IF('A1'!$D$10="","",'A1'!$D$10)</f>
        <v>16</v>
      </c>
      <c r="N13" s="144"/>
      <c r="O13" s="142">
        <f>IF('A1'!$D$11="","",'A1'!$D$11)</f>
        <v>11</v>
      </c>
      <c r="P13" s="144"/>
      <c r="Q13" s="142">
        <f>IF('A1'!$D$12="","",'A1'!$D$12)</f>
        <v>455</v>
      </c>
      <c r="R13" s="145"/>
      <c r="S13" s="163">
        <f t="shared" ref="S13:S30" si="2">IF(Q13=""," ",Q13/$C13)</f>
        <v>0.46192893401015228</v>
      </c>
      <c r="T13" s="146"/>
      <c r="U13" s="142">
        <f>IF('A1'!$D$13="","",'A1'!$D$13)</f>
        <v>93</v>
      </c>
      <c r="V13" s="144"/>
      <c r="W13" s="168">
        <f t="shared" ref="W13:W30" si="3">IF(U13="","",U13/$Q13)</f>
        <v>0.20439560439560439</v>
      </c>
      <c r="X13" s="142">
        <f>IF('A1'!$D$14="","",'A1'!$D$14)</f>
        <v>180</v>
      </c>
      <c r="Y13" s="144"/>
      <c r="Z13" s="168">
        <f t="shared" ref="Z13:Z30" si="4">IF(X13="","",X13/$Q13)</f>
        <v>0.39560439560439559</v>
      </c>
      <c r="AA13" s="142">
        <f>IF('A1'!$D$15="","",'A1'!$D$15)</f>
        <v>182</v>
      </c>
      <c r="AB13" s="144"/>
      <c r="AC13" s="168">
        <f t="shared" ref="AC13:AC40" si="5">IF(AA13="","",AA13/$Q13)</f>
        <v>0.4</v>
      </c>
      <c r="AD13" s="2"/>
      <c r="AE13" s="2"/>
      <c r="AF13" s="2"/>
      <c r="AG13" s="2"/>
      <c r="AH13" s="2"/>
      <c r="AI13" s="2"/>
      <c r="AJ13" s="2"/>
      <c r="AK13" s="2"/>
      <c r="AL13" s="2"/>
    </row>
    <row r="14" spans="1:38" ht="30" customHeight="1">
      <c r="A14" s="31"/>
      <c r="B14" s="304" t="str">
        <f>VLOOKUP("A2",Bureaux!$A$2:$D$29,2,FALSE)</f>
        <v>A2 - 0002  Hôtel de Ville</v>
      </c>
      <c r="C14" s="142">
        <f>IF('A2'!$D$7="","",'A2'!$D$7)</f>
        <v>1164</v>
      </c>
      <c r="D14" s="143"/>
      <c r="E14" s="142">
        <f>IF('A2'!$D$8="","",'A2'!$D$8)</f>
        <v>677</v>
      </c>
      <c r="F14" s="144"/>
      <c r="G14" s="142">
        <f>IF('A2'!$D$9="","",'A2'!$D$9)</f>
        <v>677</v>
      </c>
      <c r="H14" s="144"/>
      <c r="I14" s="242">
        <f t="shared" si="0"/>
        <v>487</v>
      </c>
      <c r="J14" s="145"/>
      <c r="K14" s="163">
        <f t="shared" si="1"/>
        <v>0.58161512027491413</v>
      </c>
      <c r="L14" s="144"/>
      <c r="M14" s="142">
        <f>IF('A2'!$D$10="","",'A2'!$D$10)</f>
        <v>18</v>
      </c>
      <c r="N14" s="144"/>
      <c r="O14" s="142">
        <f>IF('A2'!$D$11="","",'A2'!$D$11)</f>
        <v>20</v>
      </c>
      <c r="P14" s="144"/>
      <c r="Q14" s="142">
        <f>IF('A2'!$D$12="","",'A2'!$D$12)</f>
        <v>639</v>
      </c>
      <c r="R14" s="145"/>
      <c r="S14" s="163">
        <f t="shared" si="2"/>
        <v>0.5489690721649485</v>
      </c>
      <c r="T14" s="146"/>
      <c r="U14" s="142">
        <f>IF('A2'!$D$13="","",'A2'!$D$13)</f>
        <v>133</v>
      </c>
      <c r="V14" s="144"/>
      <c r="W14" s="168">
        <f t="shared" si="3"/>
        <v>0.20813771517996871</v>
      </c>
      <c r="X14" s="142">
        <f>IF('A2'!$D$14="","",'A2'!$D$14)</f>
        <v>273</v>
      </c>
      <c r="Y14" s="144"/>
      <c r="Z14" s="168">
        <f t="shared" si="4"/>
        <v>0.42723004694835681</v>
      </c>
      <c r="AA14" s="142">
        <f>IF('A2'!$D$15="","",'A2'!$D$15)</f>
        <v>233</v>
      </c>
      <c r="AB14" s="144"/>
      <c r="AC14" s="168">
        <f t="shared" si="5"/>
        <v>0.36463223787167448</v>
      </c>
      <c r="AD14" s="2"/>
      <c r="AE14" s="2"/>
      <c r="AF14" s="2"/>
      <c r="AG14" s="2"/>
      <c r="AH14" s="2"/>
      <c r="AI14" s="2"/>
      <c r="AJ14" s="2"/>
      <c r="AK14" s="2"/>
      <c r="AL14" s="2"/>
    </row>
    <row r="15" spans="1:38" ht="30" customHeight="1">
      <c r="A15" s="31"/>
      <c r="B15" s="304" t="str">
        <f>VLOOKUP("B1",Bureaux!$A$2:$D$29,2,FALSE)</f>
        <v>B1 - 0003  Victor Hugo</v>
      </c>
      <c r="C15" s="142">
        <f>IF('B1'!$D$7="","",'B1'!$D$7)</f>
        <v>1108</v>
      </c>
      <c r="D15" s="143"/>
      <c r="E15" s="142">
        <f>IF('B1'!$D$8="","",'B1'!$D$8)</f>
        <v>585</v>
      </c>
      <c r="F15" s="144"/>
      <c r="G15" s="142">
        <f>IF('B1'!$D$9="","",'B1'!$D$9)</f>
        <v>585</v>
      </c>
      <c r="H15" s="144"/>
      <c r="I15" s="242">
        <f t="shared" si="0"/>
        <v>523</v>
      </c>
      <c r="J15" s="145"/>
      <c r="K15" s="163">
        <f t="shared" si="1"/>
        <v>0.52797833935018046</v>
      </c>
      <c r="L15" s="144"/>
      <c r="M15" s="142">
        <f>IF('B1'!$D$10="","",'B1'!$D$10)</f>
        <v>16</v>
      </c>
      <c r="N15" s="144"/>
      <c r="O15" s="142">
        <f>IF('B1'!$D$11="","",'B1'!$D$11)</f>
        <v>10</v>
      </c>
      <c r="P15" s="144"/>
      <c r="Q15" s="142">
        <f>IF('B1'!$D$12="","",'B1'!$D$12)</f>
        <v>559</v>
      </c>
      <c r="R15" s="145"/>
      <c r="S15" s="163">
        <f t="shared" si="2"/>
        <v>0.50451263537906132</v>
      </c>
      <c r="T15" s="146"/>
      <c r="U15" s="142">
        <f>IF('B1'!$D$13="","",'B1'!$D$13)</f>
        <v>113</v>
      </c>
      <c r="V15" s="144"/>
      <c r="W15" s="168">
        <f t="shared" si="3"/>
        <v>0.20214669051878353</v>
      </c>
      <c r="X15" s="142">
        <f>IF('B1'!$D$14="","",'B1'!$D$14)</f>
        <v>225</v>
      </c>
      <c r="Y15" s="144"/>
      <c r="Z15" s="168">
        <f t="shared" si="4"/>
        <v>0.40250447227191416</v>
      </c>
      <c r="AA15" s="142">
        <f>IF('B1'!$D$15="","",'B1'!$D$15)</f>
        <v>221</v>
      </c>
      <c r="AB15" s="144"/>
      <c r="AC15" s="168">
        <f t="shared" si="5"/>
        <v>0.39534883720930231</v>
      </c>
      <c r="AD15" s="2"/>
      <c r="AE15" s="2"/>
      <c r="AF15" s="2"/>
      <c r="AG15" s="2"/>
      <c r="AH15" s="2"/>
      <c r="AI15" s="2"/>
      <c r="AJ15" s="2"/>
      <c r="AK15" s="2"/>
      <c r="AL15" s="2"/>
    </row>
    <row r="16" spans="1:38" ht="30" customHeight="1">
      <c r="A16" s="31"/>
      <c r="B16" s="304" t="str">
        <f>VLOOKUP("B2",Bureaux!$A$2:$D$29,2,FALSE)</f>
        <v>B2 - 0004  Victor Hugo</v>
      </c>
      <c r="C16" s="142">
        <f>IF('B2'!$D$7="","",'B2'!$D$7)</f>
        <v>1129</v>
      </c>
      <c r="D16" s="143"/>
      <c r="E16" s="142">
        <f>IF('B2'!$D$8="","",'B2'!$D$8)</f>
        <v>673</v>
      </c>
      <c r="F16" s="144"/>
      <c r="G16" s="142">
        <f>IF('B2'!$D$9="","",'B2'!$D$9)</f>
        <v>673</v>
      </c>
      <c r="H16" s="144"/>
      <c r="I16" s="242">
        <f t="shared" si="0"/>
        <v>456</v>
      </c>
      <c r="J16" s="145"/>
      <c r="K16" s="163">
        <f t="shared" si="1"/>
        <v>0.59610274579273692</v>
      </c>
      <c r="L16" s="144"/>
      <c r="M16" s="142">
        <f>IF('B2'!$D$10="","",'B2'!$D$10)</f>
        <v>19</v>
      </c>
      <c r="N16" s="144"/>
      <c r="O16" s="142">
        <f>IF('B2'!$D$11="","",'B2'!$D$11)</f>
        <v>9</v>
      </c>
      <c r="P16" s="144"/>
      <c r="Q16" s="142">
        <f>IF('B2'!$D$12="","",'B2'!$D$12)</f>
        <v>645</v>
      </c>
      <c r="R16" s="145"/>
      <c r="S16" s="163">
        <f t="shared" si="2"/>
        <v>0.57130203720106287</v>
      </c>
      <c r="T16" s="146"/>
      <c r="U16" s="142">
        <f>IF('B2'!$D$13="","",'B2'!$D$13)</f>
        <v>137</v>
      </c>
      <c r="V16" s="144"/>
      <c r="W16" s="168">
        <f t="shared" si="3"/>
        <v>0.21240310077519381</v>
      </c>
      <c r="X16" s="142">
        <f>IF('B2'!$D$14="","",'B2'!$D$14)</f>
        <v>280</v>
      </c>
      <c r="Y16" s="144"/>
      <c r="Z16" s="168">
        <f t="shared" si="4"/>
        <v>0.43410852713178294</v>
      </c>
      <c r="AA16" s="142">
        <f>IF('B2'!$D$15="","",'B2'!$D$15)</f>
        <v>228</v>
      </c>
      <c r="AB16" s="144"/>
      <c r="AC16" s="168">
        <f t="shared" si="5"/>
        <v>0.35348837209302325</v>
      </c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30" customHeight="1">
      <c r="A17" s="31"/>
      <c r="B17" s="304" t="str">
        <f>VLOOKUP("M1",Bureaux!$A$2:$D$29,2,FALSE)</f>
        <v>M1 - 0005  Saint-Exupéry</v>
      </c>
      <c r="C17" s="142">
        <f>IF('M1'!$D$7="","",'M1'!$D$7)</f>
        <v>1049</v>
      </c>
      <c r="D17" s="143"/>
      <c r="E17" s="142">
        <f>IF('M1'!$D$8="","",'M1'!$D$8)</f>
        <v>467</v>
      </c>
      <c r="F17" s="144"/>
      <c r="G17" s="142">
        <f>IF('M1'!$D$9="","",'M1'!$D$9)</f>
        <v>467</v>
      </c>
      <c r="H17" s="144"/>
      <c r="I17" s="242">
        <f t="shared" si="0"/>
        <v>582</v>
      </c>
      <c r="J17" s="145"/>
      <c r="K17" s="163">
        <f t="shared" si="1"/>
        <v>0.44518589132507147</v>
      </c>
      <c r="L17" s="144"/>
      <c r="M17" s="142">
        <f>IF('M1'!$D$10="","",'M1'!$D$10)</f>
        <v>14</v>
      </c>
      <c r="N17" s="144"/>
      <c r="O17" s="142">
        <f>IF('M1'!$D$11="","",'M1'!$D$11)</f>
        <v>10</v>
      </c>
      <c r="P17" s="144"/>
      <c r="Q17" s="142">
        <f>IF('M1'!$D$12="","",'M1'!$D$12)</f>
        <v>443</v>
      </c>
      <c r="R17" s="145"/>
      <c r="S17" s="163">
        <f t="shared" si="2"/>
        <v>0.42230695900857962</v>
      </c>
      <c r="T17" s="146"/>
      <c r="U17" s="142">
        <f>IF('M1'!$D$13="","",'M1'!$D$13)</f>
        <v>100</v>
      </c>
      <c r="V17" s="144"/>
      <c r="W17" s="168">
        <f t="shared" si="3"/>
        <v>0.22573363431151242</v>
      </c>
      <c r="X17" s="142">
        <f>IF('M1'!$D$14="","",'M1'!$D$14)</f>
        <v>148</v>
      </c>
      <c r="Y17" s="144"/>
      <c r="Z17" s="168">
        <f t="shared" si="4"/>
        <v>0.3340857787810384</v>
      </c>
      <c r="AA17" s="142">
        <f>IF('M1'!$D$15="","",'M1'!$D$15)</f>
        <v>195</v>
      </c>
      <c r="AB17" s="144"/>
      <c r="AC17" s="168">
        <f t="shared" si="5"/>
        <v>0.44018058690744921</v>
      </c>
      <c r="AD17" s="2"/>
      <c r="AE17" s="2"/>
      <c r="AF17" s="2"/>
      <c r="AG17" s="2"/>
      <c r="AH17" s="2"/>
      <c r="AI17" s="2"/>
      <c r="AJ17" s="2"/>
      <c r="AK17" s="2"/>
      <c r="AL17" s="2"/>
    </row>
    <row r="18" spans="1:38" ht="30" customHeight="1">
      <c r="A18" s="31"/>
      <c r="B18" s="304" t="str">
        <f>VLOOKUP("N1",Bureaux!$A$2:$D$29,2,FALSE)</f>
        <v>N1 - 0006  Maison de Quartier des Forges</v>
      </c>
      <c r="C18" s="142">
        <f>IF('N1'!$D$7="","",'N1'!$D$7)</f>
        <v>1454</v>
      </c>
      <c r="D18" s="143"/>
      <c r="E18" s="142">
        <f>IF('N1'!$D$8="","",'N1'!$D$8)</f>
        <v>827</v>
      </c>
      <c r="F18" s="144"/>
      <c r="G18" s="142">
        <f>IF('N1'!$D$9="","",'N1'!$D$9)</f>
        <v>827</v>
      </c>
      <c r="H18" s="144"/>
      <c r="I18" s="242">
        <f t="shared" si="0"/>
        <v>627</v>
      </c>
      <c r="J18" s="145"/>
      <c r="K18" s="163">
        <f t="shared" si="1"/>
        <v>0.56877579092159558</v>
      </c>
      <c r="L18" s="144"/>
      <c r="M18" s="142">
        <f>IF('N1'!$D$10="","",'N1'!$D$10)</f>
        <v>18</v>
      </c>
      <c r="N18" s="144"/>
      <c r="O18" s="142">
        <f>IF('N1'!$D$11="","",'N1'!$D$11)</f>
        <v>17</v>
      </c>
      <c r="P18" s="144"/>
      <c r="Q18" s="142">
        <f>IF('N1'!$D$12="","",'N1'!$D$12)</f>
        <v>792</v>
      </c>
      <c r="R18" s="145"/>
      <c r="S18" s="163">
        <f t="shared" si="2"/>
        <v>0.54470426409903716</v>
      </c>
      <c r="T18" s="146"/>
      <c r="U18" s="142">
        <f>IF('N1'!$D$13="","",'N1'!$D$13)</f>
        <v>250</v>
      </c>
      <c r="V18" s="144"/>
      <c r="W18" s="168">
        <f t="shared" si="3"/>
        <v>0.31565656565656564</v>
      </c>
      <c r="X18" s="142">
        <f>IF('N1'!$D$14="","",'N1'!$D$14)</f>
        <v>255</v>
      </c>
      <c r="Y18" s="144"/>
      <c r="Z18" s="168">
        <f t="shared" si="4"/>
        <v>0.32196969696969696</v>
      </c>
      <c r="AA18" s="142">
        <f>IF('N1'!$D$15="","",'N1'!$D$15)</f>
        <v>287</v>
      </c>
      <c r="AB18" s="144"/>
      <c r="AC18" s="168">
        <f t="shared" si="5"/>
        <v>0.36237373737373735</v>
      </c>
      <c r="AD18" s="2"/>
      <c r="AE18" s="2"/>
      <c r="AF18" s="2"/>
      <c r="AG18" s="2"/>
      <c r="AH18" s="2"/>
      <c r="AI18" s="2"/>
      <c r="AJ18" s="2"/>
      <c r="AK18" s="2"/>
      <c r="AL18" s="2"/>
    </row>
    <row r="19" spans="1:38" ht="30" customHeight="1">
      <c r="A19" s="31"/>
      <c r="B19" s="304" t="str">
        <f>VLOOKUP("N2",Bureaux!$A$2:$D$29,2,FALSE)</f>
        <v>N2 - 0007  Cité des Associations</v>
      </c>
      <c r="C19" s="142">
        <f>IF('N2'!$D$7="","",'N2'!$D$7)</f>
        <v>669</v>
      </c>
      <c r="D19" s="143"/>
      <c r="E19" s="142">
        <f>IF('N2'!$D$8="","",'N2'!$D$8)</f>
        <v>416</v>
      </c>
      <c r="F19" s="144"/>
      <c r="G19" s="142">
        <f>IF('N2'!$D$9="","",'N2'!$D$9)</f>
        <v>416</v>
      </c>
      <c r="H19" s="144"/>
      <c r="I19" s="242">
        <f t="shared" si="0"/>
        <v>253</v>
      </c>
      <c r="J19" s="145"/>
      <c r="K19" s="163">
        <f t="shared" si="1"/>
        <v>0.62182361733931235</v>
      </c>
      <c r="L19" s="144"/>
      <c r="M19" s="142">
        <f>IF('N2'!$D$10="","",'N2'!$D$10)</f>
        <v>5</v>
      </c>
      <c r="N19" s="144"/>
      <c r="O19" s="142">
        <f>IF('N2'!$D$11="","",'N2'!$D$11)</f>
        <v>13</v>
      </c>
      <c r="P19" s="144"/>
      <c r="Q19" s="142">
        <f>IF('N2'!$D$12="","",'N2'!$D$12)</f>
        <v>398</v>
      </c>
      <c r="R19" s="145"/>
      <c r="S19" s="163">
        <f t="shared" si="2"/>
        <v>0.59491778774289983</v>
      </c>
      <c r="T19" s="146"/>
      <c r="U19" s="142">
        <f>IF('N2'!$D$13="","",'N2'!$D$13)</f>
        <v>84</v>
      </c>
      <c r="V19" s="144"/>
      <c r="W19" s="168">
        <f t="shared" si="3"/>
        <v>0.21105527638190955</v>
      </c>
      <c r="X19" s="142">
        <f>IF('N2'!$D$14="","",'N2'!$D$14)</f>
        <v>115</v>
      </c>
      <c r="Y19" s="144"/>
      <c r="Z19" s="168">
        <f t="shared" si="4"/>
        <v>0.28894472361809043</v>
      </c>
      <c r="AA19" s="142">
        <f>IF('N2'!$D$15="","",'N2'!$D$15)</f>
        <v>199</v>
      </c>
      <c r="AB19" s="144"/>
      <c r="AC19" s="168">
        <f t="shared" si="5"/>
        <v>0.5</v>
      </c>
      <c r="AD19" s="2"/>
      <c r="AE19" s="2"/>
      <c r="AF19" s="2"/>
      <c r="AG19" s="2"/>
      <c r="AH19" s="2"/>
      <c r="AI19" s="2"/>
      <c r="AJ19" s="2"/>
      <c r="AK19" s="2"/>
      <c r="AL19" s="2"/>
    </row>
    <row r="20" spans="1:38" ht="30" customHeight="1">
      <c r="A20" s="31"/>
      <c r="B20" s="304" t="str">
        <f>VLOOKUP("C1",Bureaux!$A$2:$D$29,2,FALSE)</f>
        <v>C1 - 0008  Victor Schoelcher</v>
      </c>
      <c r="C20" s="142">
        <f>IF('C1'!$D$7="","",'C1'!$D$7)</f>
        <v>1215</v>
      </c>
      <c r="D20" s="143"/>
      <c r="E20" s="142">
        <f>IF('C1'!$D$8="","",'C1'!$D$8)</f>
        <v>627</v>
      </c>
      <c r="F20" s="144"/>
      <c r="G20" s="142">
        <f>IF('C1'!$D$9="","",'C1'!$D$9)</f>
        <v>627</v>
      </c>
      <c r="H20" s="144"/>
      <c r="I20" s="242">
        <f t="shared" ref="I20:I25" si="6">IF(E20&lt;&gt;"",C20-G20,"")</f>
        <v>588</v>
      </c>
      <c r="J20" s="145"/>
      <c r="K20" s="163">
        <f t="shared" si="1"/>
        <v>0.51604938271604939</v>
      </c>
      <c r="L20" s="144"/>
      <c r="M20" s="142">
        <f>IF('C1'!$D$10="","",'C1'!$D$10)</f>
        <v>15</v>
      </c>
      <c r="N20" s="144"/>
      <c r="O20" s="142">
        <f>IF('C1'!$D$11="","",'C1'!$D$11)</f>
        <v>10</v>
      </c>
      <c r="P20" s="144"/>
      <c r="Q20" s="142">
        <f>IF('C1'!$D$12="","",'C1'!$D$12)</f>
        <v>602</v>
      </c>
      <c r="R20" s="145"/>
      <c r="S20" s="163">
        <f t="shared" si="2"/>
        <v>0.49547325102880657</v>
      </c>
      <c r="T20" s="146"/>
      <c r="U20" s="142">
        <f>IF('C1'!$D$13="","",'C1'!$D$13)</f>
        <v>147</v>
      </c>
      <c r="V20" s="144"/>
      <c r="W20" s="168">
        <f t="shared" si="3"/>
        <v>0.2441860465116279</v>
      </c>
      <c r="X20" s="142">
        <f>IF('C1'!$D$14="","",'C1'!$D$14)</f>
        <v>227</v>
      </c>
      <c r="Y20" s="144"/>
      <c r="Z20" s="168">
        <f t="shared" si="4"/>
        <v>0.37707641196013292</v>
      </c>
      <c r="AA20" s="142">
        <f>IF('C1'!$D$15="","",'C1'!$D$15)</f>
        <v>228</v>
      </c>
      <c r="AB20" s="144"/>
      <c r="AC20" s="168">
        <f t="shared" si="5"/>
        <v>0.37873754152823919</v>
      </c>
      <c r="AD20" s="2"/>
      <c r="AE20" s="2"/>
      <c r="AF20" s="2"/>
      <c r="AG20" s="2"/>
      <c r="AH20" s="2"/>
      <c r="AI20" s="2"/>
      <c r="AJ20" s="2"/>
      <c r="AK20" s="2"/>
      <c r="AL20" s="2"/>
    </row>
    <row r="21" spans="1:38" ht="30" customHeight="1">
      <c r="A21" s="31"/>
      <c r="B21" s="304" t="str">
        <f>VLOOKUP("C2",Bureaux!$A$2:$D$29,2,FALSE)</f>
        <v>C2 - 0009  Maison du Peuple</v>
      </c>
      <c r="C21" s="142">
        <f>IF('C2'!$D$7="","",'C2'!$D$7)</f>
        <v>756</v>
      </c>
      <c r="D21" s="143"/>
      <c r="E21" s="142">
        <f>IF('C2'!$D$8="","",'C2'!$D$8)</f>
        <v>449</v>
      </c>
      <c r="F21" s="144"/>
      <c r="G21" s="142">
        <f>IF('C2'!$D$9="","",'C2'!$D$9)</f>
        <v>449</v>
      </c>
      <c r="H21" s="144"/>
      <c r="I21" s="242">
        <f t="shared" si="6"/>
        <v>307</v>
      </c>
      <c r="J21" s="145"/>
      <c r="K21" s="163">
        <f t="shared" si="1"/>
        <v>0.59391534391534395</v>
      </c>
      <c r="L21" s="144"/>
      <c r="M21" s="142">
        <f>IF('C2'!$D$10="","",'C2'!$D$10)</f>
        <v>9</v>
      </c>
      <c r="N21" s="144"/>
      <c r="O21" s="142">
        <f>IF('C2'!$D$11="","",'C2'!$D$11)</f>
        <v>11</v>
      </c>
      <c r="P21" s="144"/>
      <c r="Q21" s="142">
        <f>IF('C2'!$D$12="","",'C2'!$D$12)</f>
        <v>429</v>
      </c>
      <c r="R21" s="145"/>
      <c r="S21" s="163">
        <f t="shared" si="2"/>
        <v>0.56746031746031744</v>
      </c>
      <c r="T21" s="146"/>
      <c r="U21" s="142">
        <f>IF('C2'!$D$13="","",'C2'!$D$13)</f>
        <v>100</v>
      </c>
      <c r="V21" s="144"/>
      <c r="W21" s="168">
        <f t="shared" si="3"/>
        <v>0.23310023310023309</v>
      </c>
      <c r="X21" s="142">
        <f>IF('C2'!$D$14="","",'C2'!$D$14)</f>
        <v>177</v>
      </c>
      <c r="Y21" s="144"/>
      <c r="Z21" s="168">
        <f t="shared" si="4"/>
        <v>0.41258741258741261</v>
      </c>
      <c r="AA21" s="142">
        <f>IF('C2'!$D$15="","",'C2'!$D$15)</f>
        <v>152</v>
      </c>
      <c r="AB21" s="144"/>
      <c r="AC21" s="168">
        <f t="shared" si="5"/>
        <v>0.35431235431235431</v>
      </c>
      <c r="AD21" s="2"/>
      <c r="AE21" s="2"/>
      <c r="AF21" s="2"/>
      <c r="AG21" s="2"/>
      <c r="AH21" s="2"/>
      <c r="AI21" s="2"/>
      <c r="AJ21" s="2"/>
      <c r="AK21" s="2"/>
      <c r="AL21" s="2"/>
    </row>
    <row r="22" spans="1:38" ht="30" customHeight="1">
      <c r="A22" s="31"/>
      <c r="B22" s="304" t="str">
        <f>VLOOKUP("C3",Bureaux!$A$2:$D$29,2,FALSE)</f>
        <v>C3 - 0010  Maison du Peuple</v>
      </c>
      <c r="C22" s="142">
        <f>IF('C3'!$D$7="","",'C3'!$D$7)</f>
        <v>939</v>
      </c>
      <c r="D22" s="143"/>
      <c r="E22" s="142">
        <f>IF('C3'!$D$8="","",'C3'!$D$8)</f>
        <v>572</v>
      </c>
      <c r="F22" s="144"/>
      <c r="G22" s="142">
        <f>IF('C3'!$D$9="","",'C3'!$D$9)</f>
        <v>572</v>
      </c>
      <c r="H22" s="144"/>
      <c r="I22" s="242">
        <f t="shared" si="6"/>
        <v>367</v>
      </c>
      <c r="J22" s="145"/>
      <c r="K22" s="163">
        <f t="shared" si="1"/>
        <v>0.60915867944621938</v>
      </c>
      <c r="L22" s="144"/>
      <c r="M22" s="142">
        <f>IF('C3'!$D$10="","",'C3'!$D$10)</f>
        <v>12</v>
      </c>
      <c r="N22" s="144"/>
      <c r="O22" s="142">
        <f>IF('C3'!$D$11="","",'C3'!$D$11)</f>
        <v>12</v>
      </c>
      <c r="P22" s="144"/>
      <c r="Q22" s="142">
        <f>IF('C3'!$D$12="","",'C3'!$D$12)</f>
        <v>548</v>
      </c>
      <c r="R22" s="145"/>
      <c r="S22" s="163">
        <f t="shared" si="2"/>
        <v>0.58359957401490947</v>
      </c>
      <c r="T22" s="146"/>
      <c r="U22" s="142">
        <f>IF('C3'!$D$13="","",'C3'!$D$13)</f>
        <v>112</v>
      </c>
      <c r="V22" s="144"/>
      <c r="W22" s="168">
        <f t="shared" si="3"/>
        <v>0.20437956204379562</v>
      </c>
      <c r="X22" s="142">
        <f>IF('C3'!$D$14="","",'C3'!$D$14)</f>
        <v>220</v>
      </c>
      <c r="Y22" s="144"/>
      <c r="Z22" s="168">
        <f t="shared" si="4"/>
        <v>0.40145985401459855</v>
      </c>
      <c r="AA22" s="142">
        <f>IF('C3'!$D$15="","",'C3'!$D$15)</f>
        <v>216</v>
      </c>
      <c r="AB22" s="144"/>
      <c r="AC22" s="168">
        <f t="shared" si="5"/>
        <v>0.39416058394160586</v>
      </c>
      <c r="AD22" s="2"/>
      <c r="AE22" s="2"/>
      <c r="AF22" s="2"/>
      <c r="AG22" s="2"/>
      <c r="AH22" s="2"/>
      <c r="AI22" s="2"/>
      <c r="AJ22" s="2"/>
      <c r="AK22" s="2"/>
      <c r="AL22" s="2"/>
    </row>
    <row r="23" spans="1:38" ht="30" customHeight="1">
      <c r="A23" s="34"/>
      <c r="B23" s="304" t="str">
        <f>VLOOKUP("D1",Bureaux!$A$2:$D$29,2,FALSE)</f>
        <v>D1 - 0011  Châteaudun</v>
      </c>
      <c r="C23" s="142">
        <f>IF('D1'!$D$7="","",'D1'!$D$7)</f>
        <v>1041</v>
      </c>
      <c r="D23" s="143"/>
      <c r="E23" s="142">
        <f>IF('D1'!$D$8="","",'D1'!$D$8)</f>
        <v>561</v>
      </c>
      <c r="F23" s="144"/>
      <c r="G23" s="142">
        <f>IF('D1'!$D$9="","",'D1'!$D$9)</f>
        <v>561</v>
      </c>
      <c r="H23" s="144"/>
      <c r="I23" s="242">
        <f t="shared" si="6"/>
        <v>480</v>
      </c>
      <c r="J23" s="145"/>
      <c r="K23" s="163">
        <f t="shared" si="1"/>
        <v>0.5389048991354467</v>
      </c>
      <c r="L23" s="144"/>
      <c r="M23" s="142">
        <f>IF('D1'!$D$10="","",'D1'!$D$10)</f>
        <v>10</v>
      </c>
      <c r="N23" s="144"/>
      <c r="O23" s="142">
        <f>IF('D1'!$D$11="","",'D1'!$D$11)</f>
        <v>17</v>
      </c>
      <c r="P23" s="144"/>
      <c r="Q23" s="142">
        <f>IF('D1'!$D$12="","",'D1'!$D$12)</f>
        <v>534</v>
      </c>
      <c r="R23" s="145"/>
      <c r="S23" s="163">
        <f t="shared" si="2"/>
        <v>0.51296829971181557</v>
      </c>
      <c r="T23" s="146"/>
      <c r="U23" s="142">
        <f>IF('D1'!$D$13="","",'D1'!$D$13)</f>
        <v>138</v>
      </c>
      <c r="V23" s="144"/>
      <c r="W23" s="168">
        <f t="shared" si="3"/>
        <v>0.25842696629213485</v>
      </c>
      <c r="X23" s="142">
        <f>IF('D1'!$D$14="","",'D1'!$D$14)</f>
        <v>217</v>
      </c>
      <c r="Y23" s="144"/>
      <c r="Z23" s="168">
        <f t="shared" si="4"/>
        <v>0.40636704119850187</v>
      </c>
      <c r="AA23" s="142">
        <f>IF('D1'!$D$15="","",'D1'!$D$15)</f>
        <v>179</v>
      </c>
      <c r="AB23" s="144"/>
      <c r="AC23" s="168">
        <f t="shared" si="5"/>
        <v>0.33520599250936328</v>
      </c>
      <c r="AD23" s="2"/>
      <c r="AE23" s="2"/>
      <c r="AF23" s="2"/>
      <c r="AG23" s="2"/>
      <c r="AH23" s="2"/>
      <c r="AI23" s="2"/>
      <c r="AJ23" s="2"/>
      <c r="AK23" s="2"/>
      <c r="AL23" s="2"/>
    </row>
    <row r="24" spans="1:38" ht="30" customHeight="1">
      <c r="A24" s="34"/>
      <c r="B24" s="304" t="str">
        <f>VLOOKUP("D2",Bureaux!$A$2:$D$29,2,FALSE)</f>
        <v>D2 - 0012  Châteaudun</v>
      </c>
      <c r="C24" s="142">
        <f>IF('D2'!$D$7="","",'D2'!$D$7)</f>
        <v>821</v>
      </c>
      <c r="D24" s="143"/>
      <c r="E24" s="142">
        <f>IF('D2'!$D$8="","",'D2'!$D$8)</f>
        <v>459</v>
      </c>
      <c r="F24" s="144"/>
      <c r="G24" s="142">
        <f>IF('D2'!$D$9="","",'D2'!$D$9)</f>
        <v>459</v>
      </c>
      <c r="H24" s="144"/>
      <c r="I24" s="242">
        <f t="shared" si="6"/>
        <v>362</v>
      </c>
      <c r="J24" s="145"/>
      <c r="K24" s="163">
        <f t="shared" si="1"/>
        <v>0.55907429963459199</v>
      </c>
      <c r="L24" s="144"/>
      <c r="M24" s="142">
        <f>IF('D2'!$D$10="","",'D2'!$D$10)</f>
        <v>12</v>
      </c>
      <c r="N24" s="144"/>
      <c r="O24" s="142">
        <f>IF('D2'!$D$11="","",'D2'!$D$11)</f>
        <v>6</v>
      </c>
      <c r="P24" s="144"/>
      <c r="Q24" s="142">
        <f>IF('D2'!$D$12="","",'D2'!$D$12)</f>
        <v>441</v>
      </c>
      <c r="R24" s="145"/>
      <c r="S24" s="163">
        <f t="shared" si="2"/>
        <v>0.53714981729598055</v>
      </c>
      <c r="T24" s="146"/>
      <c r="U24" s="142">
        <f>IF('D2'!$D$13="","",'D2'!$D$13)</f>
        <v>138</v>
      </c>
      <c r="V24" s="144"/>
      <c r="W24" s="168">
        <f t="shared" si="3"/>
        <v>0.31292517006802723</v>
      </c>
      <c r="X24" s="142">
        <f>IF('D2'!$D$14="","",'D2'!$D$14)</f>
        <v>165</v>
      </c>
      <c r="Y24" s="144"/>
      <c r="Z24" s="168">
        <f t="shared" si="4"/>
        <v>0.37414965986394561</v>
      </c>
      <c r="AA24" s="142">
        <f>IF('D2'!$D$15="","",'D2'!$D$15)</f>
        <v>138</v>
      </c>
      <c r="AB24" s="144"/>
      <c r="AC24" s="168">
        <f t="shared" si="5"/>
        <v>0.31292517006802723</v>
      </c>
      <c r="AD24" s="2"/>
      <c r="AE24" s="2"/>
      <c r="AF24" s="2"/>
      <c r="AG24" s="2"/>
      <c r="AH24" s="2"/>
      <c r="AI24" s="2"/>
      <c r="AJ24" s="2"/>
      <c r="AK24" s="2"/>
      <c r="AL24" s="2"/>
    </row>
    <row r="25" spans="1:38" ht="30" customHeight="1">
      <c r="A25" s="34"/>
      <c r="B25" s="304" t="str">
        <f>VLOOKUP("D3",Bureaux!$A$2:$D$29,2,FALSE)</f>
        <v>D3 - 0013  Châteaudun</v>
      </c>
      <c r="C25" s="142">
        <f>IF('D3'!$D$7="","",'D3'!$D$7)</f>
        <v>907</v>
      </c>
      <c r="D25" s="143"/>
      <c r="E25" s="142">
        <f>IF('D3'!$D$8="","",'D3'!$D$8)</f>
        <v>482</v>
      </c>
      <c r="F25" s="144"/>
      <c r="G25" s="142">
        <f>IF('D3'!$D$9="","",'D3'!$D$9)</f>
        <v>482</v>
      </c>
      <c r="H25" s="144"/>
      <c r="I25" s="242">
        <f t="shared" si="6"/>
        <v>425</v>
      </c>
      <c r="J25" s="145"/>
      <c r="K25" s="163">
        <f t="shared" si="1"/>
        <v>0.5314222712238148</v>
      </c>
      <c r="L25" s="144"/>
      <c r="M25" s="142">
        <f>IF('D3'!$D$10="","",'D3'!$D$10)</f>
        <v>8</v>
      </c>
      <c r="N25" s="144"/>
      <c r="O25" s="142">
        <f>IF('D3'!$D$11="","",'D3'!$D$11)</f>
        <v>21</v>
      </c>
      <c r="P25" s="144"/>
      <c r="Q25" s="142">
        <f>IF('D3'!$D$12="","",'D3'!$D$12)</f>
        <v>453</v>
      </c>
      <c r="R25" s="145"/>
      <c r="S25" s="163">
        <f t="shared" si="2"/>
        <v>0.4994487320837927</v>
      </c>
      <c r="T25" s="146"/>
      <c r="U25" s="142">
        <f>IF('D3'!$D$13="","",'D3'!$D$13)</f>
        <v>160</v>
      </c>
      <c r="V25" s="144"/>
      <c r="W25" s="168">
        <f t="shared" si="3"/>
        <v>0.35320088300220753</v>
      </c>
      <c r="X25" s="142">
        <f>IF('D3'!$D$14="","",'D3'!$D$14)</f>
        <v>131</v>
      </c>
      <c r="Y25" s="144"/>
      <c r="Z25" s="168">
        <f t="shared" si="4"/>
        <v>0.28918322295805737</v>
      </c>
      <c r="AA25" s="142">
        <f>IF('D3'!$D$15="","",'D3'!$D$15)</f>
        <v>162</v>
      </c>
      <c r="AB25" s="144"/>
      <c r="AC25" s="168">
        <f t="shared" si="5"/>
        <v>0.35761589403973509</v>
      </c>
      <c r="AD25" s="2"/>
      <c r="AE25" s="2"/>
      <c r="AF25" s="2"/>
      <c r="AG25" s="2"/>
      <c r="AH25" s="2"/>
      <c r="AI25" s="2"/>
      <c r="AJ25" s="2"/>
      <c r="AK25" s="2"/>
      <c r="AL25" s="2"/>
    </row>
    <row r="26" spans="1:38" ht="30" customHeight="1">
      <c r="A26" s="34"/>
      <c r="B26" s="304" t="str">
        <f>VLOOKUP("E1",Bureaux!$A$2:$D$29,2,FALSE)</f>
        <v>E1 - 0014  Raymond Aubert</v>
      </c>
      <c r="C26" s="142">
        <f>IF('E1'!$D$7="","",'E1'!$D$7)</f>
        <v>1165</v>
      </c>
      <c r="D26" s="143"/>
      <c r="E26" s="142">
        <f>IF('E1'!$D$8="","",'E1'!$D$8)</f>
        <v>655</v>
      </c>
      <c r="F26" s="144"/>
      <c r="G26" s="142">
        <f>IF('E1'!$D$9="","",'E1'!$D$9)</f>
        <v>655</v>
      </c>
      <c r="H26" s="144"/>
      <c r="I26" s="242">
        <f t="shared" ref="I26:I30" si="7">IF(E26&lt;&gt;"",C26-G26,"")</f>
        <v>510</v>
      </c>
      <c r="J26" s="145"/>
      <c r="K26" s="163">
        <f t="shared" si="1"/>
        <v>0.5622317596566524</v>
      </c>
      <c r="L26" s="144"/>
      <c r="M26" s="142">
        <f>IF('E1'!$D$10="","",'E1'!$D$10)</f>
        <v>12</v>
      </c>
      <c r="N26" s="144"/>
      <c r="O26" s="142">
        <f>IF('E1'!$D$11="","",'E1'!$D$11)</f>
        <v>20</v>
      </c>
      <c r="P26" s="144"/>
      <c r="Q26" s="142">
        <f>IF('E1'!$D$12="","",'E1'!$D$12)</f>
        <v>623</v>
      </c>
      <c r="R26" s="145"/>
      <c r="S26" s="163">
        <f t="shared" si="2"/>
        <v>0.53476394849785402</v>
      </c>
      <c r="T26" s="146"/>
      <c r="U26" s="142">
        <f>IF('E1'!$D$13="","",'E1'!$D$13)</f>
        <v>215</v>
      </c>
      <c r="V26" s="144"/>
      <c r="W26" s="168">
        <f t="shared" si="3"/>
        <v>0.3451043338683788</v>
      </c>
      <c r="X26" s="142">
        <f>IF('E1'!$D$14="","",'E1'!$D$14)</f>
        <v>217</v>
      </c>
      <c r="Y26" s="144"/>
      <c r="Z26" s="168">
        <f t="shared" si="4"/>
        <v>0.34831460674157305</v>
      </c>
      <c r="AA26" s="142">
        <f>IF('E1'!$D$15="","",'E1'!$D$15)</f>
        <v>191</v>
      </c>
      <c r="AB26" s="144"/>
      <c r="AC26" s="168">
        <f t="shared" si="5"/>
        <v>0.30658105939004815</v>
      </c>
      <c r="AD26" s="2"/>
      <c r="AE26" s="2"/>
      <c r="AF26" s="2"/>
      <c r="AG26" s="2"/>
      <c r="AH26" s="2"/>
      <c r="AI26" s="2"/>
      <c r="AJ26" s="2"/>
      <c r="AK26" s="2"/>
      <c r="AL26" s="2"/>
    </row>
    <row r="27" spans="1:38" ht="30" customHeight="1">
      <c r="A27" s="34"/>
      <c r="B27" s="304" t="str">
        <f>VLOOKUP("E2",Bureaux!$A$2:$D$29,2,FALSE)</f>
        <v>E2 - 0015  Raymond Aubert</v>
      </c>
      <c r="C27" s="142">
        <f>IF('E2'!$D$7="","",'E2'!$D$7)</f>
        <v>1250</v>
      </c>
      <c r="D27" s="143"/>
      <c r="E27" s="142">
        <f>IF('E2'!$D$8="","",'E2'!$D$8)</f>
        <v>653</v>
      </c>
      <c r="F27" s="144"/>
      <c r="G27" s="142">
        <f>IF('E2'!$D$9="","",'E2'!$D$9)</f>
        <v>653</v>
      </c>
      <c r="H27" s="144"/>
      <c r="I27" s="242">
        <f t="shared" si="7"/>
        <v>597</v>
      </c>
      <c r="J27" s="145"/>
      <c r="K27" s="163">
        <f t="shared" si="1"/>
        <v>0.52239999999999998</v>
      </c>
      <c r="L27" s="144"/>
      <c r="M27" s="142">
        <f>IF('E2'!$D$10="","",'E2'!$D$10)</f>
        <v>18</v>
      </c>
      <c r="N27" s="144"/>
      <c r="O27" s="142">
        <f>IF('E2'!$D$11="","",'E2'!$D$11)</f>
        <v>20</v>
      </c>
      <c r="P27" s="144"/>
      <c r="Q27" s="142">
        <f>IF('E2'!$D$12="","",'E2'!$D$12)</f>
        <v>615</v>
      </c>
      <c r="R27" s="145"/>
      <c r="S27" s="163">
        <f t="shared" si="2"/>
        <v>0.49199999999999999</v>
      </c>
      <c r="T27" s="146"/>
      <c r="U27" s="142">
        <f>IF('E2'!$D$13="","",'E2'!$D$13)</f>
        <v>200</v>
      </c>
      <c r="V27" s="144"/>
      <c r="W27" s="168">
        <f t="shared" si="3"/>
        <v>0.32520325203252032</v>
      </c>
      <c r="X27" s="142">
        <f>IF('E2'!$D$14="","",'E2'!$D$14)</f>
        <v>214</v>
      </c>
      <c r="Y27" s="144"/>
      <c r="Z27" s="168">
        <f t="shared" si="4"/>
        <v>0.34796747967479674</v>
      </c>
      <c r="AA27" s="142">
        <f>IF('E2'!$D$15="","",'E2'!$D$15)</f>
        <v>201</v>
      </c>
      <c r="AB27" s="144"/>
      <c r="AC27" s="168">
        <f t="shared" si="5"/>
        <v>0.32682926829268294</v>
      </c>
      <c r="AD27" s="2"/>
      <c r="AE27" s="2"/>
      <c r="AF27" s="2"/>
      <c r="AG27" s="2"/>
      <c r="AH27" s="2"/>
      <c r="AI27" s="2"/>
      <c r="AJ27" s="2"/>
      <c r="AK27" s="2"/>
      <c r="AL27" s="2"/>
    </row>
    <row r="28" spans="1:38" ht="30" customHeight="1">
      <c r="A28" s="34"/>
      <c r="B28" s="304" t="str">
        <f>VLOOKUP("E3",Bureaux!$A$2:$D$29,2,FALSE)</f>
        <v>E3 - 0016  Raymond Aubert</v>
      </c>
      <c r="C28" s="142">
        <f>IF('E3'!$D$7="","",'E3'!$D$7)</f>
        <v>1032</v>
      </c>
      <c r="D28" s="143"/>
      <c r="E28" s="142">
        <f>IF('E3'!$D$8="","",'E3'!$D$8)</f>
        <v>572</v>
      </c>
      <c r="F28" s="144"/>
      <c r="G28" s="142">
        <f>IF('E3'!$D$9="","",'E3'!$D$9)</f>
        <v>572</v>
      </c>
      <c r="H28" s="144"/>
      <c r="I28" s="242">
        <f t="shared" si="7"/>
        <v>460</v>
      </c>
      <c r="J28" s="145"/>
      <c r="K28" s="163">
        <f t="shared" si="1"/>
        <v>0.55426356589147285</v>
      </c>
      <c r="L28" s="144"/>
      <c r="M28" s="142">
        <f>IF('E3'!$D$10="","",'E3'!$D$10)</f>
        <v>13</v>
      </c>
      <c r="N28" s="144"/>
      <c r="O28" s="142">
        <f>IF('E3'!$D$11="","",'E3'!$D$11)</f>
        <v>22</v>
      </c>
      <c r="P28" s="144"/>
      <c r="Q28" s="142">
        <f>IF('E3'!$D$12="","",'E3'!$D$12)</f>
        <v>537</v>
      </c>
      <c r="R28" s="145"/>
      <c r="S28" s="163">
        <f t="shared" si="2"/>
        <v>0.52034883720930236</v>
      </c>
      <c r="T28" s="146"/>
      <c r="U28" s="142">
        <f>IF('E3'!$D$13="","",'E3'!$D$13)</f>
        <v>191</v>
      </c>
      <c r="V28" s="144"/>
      <c r="W28" s="168">
        <f t="shared" si="3"/>
        <v>0.35567970204841715</v>
      </c>
      <c r="X28" s="142">
        <f>IF('E3'!$D$14="","",'E3'!$D$14)</f>
        <v>160</v>
      </c>
      <c r="Y28" s="144"/>
      <c r="Z28" s="168">
        <f t="shared" si="4"/>
        <v>0.297951582867784</v>
      </c>
      <c r="AA28" s="142">
        <f>IF('E3'!$D$15="","",'E3'!$D$15)</f>
        <v>186</v>
      </c>
      <c r="AB28" s="144"/>
      <c r="AC28" s="168">
        <f t="shared" si="5"/>
        <v>0.34636871508379891</v>
      </c>
      <c r="AD28" s="2"/>
      <c r="AE28" s="2"/>
      <c r="AF28" s="2"/>
      <c r="AG28" s="2"/>
      <c r="AH28" s="2"/>
      <c r="AI28" s="2"/>
      <c r="AJ28" s="2"/>
      <c r="AK28" s="2"/>
      <c r="AL28" s="2"/>
    </row>
    <row r="29" spans="1:38" ht="30" customHeight="1">
      <c r="A29" s="34"/>
      <c r="B29" s="304" t="str">
        <f>VLOOKUP("F1",Bureaux!$A$2:$D$29,2,FALSE)</f>
        <v>F1 - 0017  Maison de l'enfant</v>
      </c>
      <c r="C29" s="142">
        <f>IF('F1'!$D$7="","",'F1'!$D$7)</f>
        <v>770</v>
      </c>
      <c r="D29" s="143"/>
      <c r="E29" s="142">
        <f>IF('F1'!$D$8="","",'F1'!$D$8)</f>
        <v>446</v>
      </c>
      <c r="F29" s="144"/>
      <c r="G29" s="142">
        <f>IF('F1'!$D$9="","",'F1'!$D$9)</f>
        <v>446</v>
      </c>
      <c r="H29" s="144"/>
      <c r="I29" s="242">
        <f t="shared" si="7"/>
        <v>324</v>
      </c>
      <c r="J29" s="145"/>
      <c r="K29" s="163">
        <f t="shared" si="1"/>
        <v>0.57922077922077919</v>
      </c>
      <c r="L29" s="144"/>
      <c r="M29" s="142">
        <f>IF('F1'!$D$10="","",'F1'!$D$10)</f>
        <v>7</v>
      </c>
      <c r="N29" s="144"/>
      <c r="O29" s="142">
        <f>IF('F1'!$D$11="","",'F1'!$D$11)</f>
        <v>9</v>
      </c>
      <c r="P29" s="144"/>
      <c r="Q29" s="142">
        <f>IF('F1'!$D$12="","",'F1'!$D$12)</f>
        <v>430</v>
      </c>
      <c r="R29" s="145"/>
      <c r="S29" s="163">
        <f t="shared" si="2"/>
        <v>0.55844155844155841</v>
      </c>
      <c r="T29" s="146"/>
      <c r="U29" s="142">
        <f>IF('F1'!$D$13="","",'F1'!$D$13)</f>
        <v>110</v>
      </c>
      <c r="V29" s="144"/>
      <c r="W29" s="168">
        <f t="shared" si="3"/>
        <v>0.2558139534883721</v>
      </c>
      <c r="X29" s="142">
        <f>IF('F1'!$D$14="","",'F1'!$D$14)</f>
        <v>140</v>
      </c>
      <c r="Y29" s="144"/>
      <c r="Z29" s="168">
        <f t="shared" si="4"/>
        <v>0.32558139534883723</v>
      </c>
      <c r="AA29" s="142">
        <f>IF('F1'!$D$15="","",'F1'!$D$15)</f>
        <v>180</v>
      </c>
      <c r="AB29" s="144"/>
      <c r="AC29" s="168">
        <f t="shared" si="5"/>
        <v>0.41860465116279072</v>
      </c>
      <c r="AD29" s="2"/>
      <c r="AE29" s="2"/>
      <c r="AF29" s="2"/>
      <c r="AG29" s="2"/>
      <c r="AH29" s="2"/>
      <c r="AI29" s="2"/>
      <c r="AJ29" s="2"/>
      <c r="AK29" s="2"/>
      <c r="AL29" s="2"/>
    </row>
    <row r="30" spans="1:38" ht="30" customHeight="1">
      <c r="A30" s="34"/>
      <c r="B30" s="304" t="str">
        <f>VLOOKUP("F2",Bureaux!$A$2:$D$29,2,FALSE)</f>
        <v>F2 - 0018  Émile Géhant</v>
      </c>
      <c r="C30" s="142">
        <f>IF('F2'!$D$7="","",'F2'!$D$7)</f>
        <v>504</v>
      </c>
      <c r="D30" s="143"/>
      <c r="E30" s="142">
        <f>IF('F2'!$D$8="","",'F2'!$D$8)</f>
        <v>262</v>
      </c>
      <c r="F30" s="144"/>
      <c r="G30" s="142">
        <f>IF('F2'!$D$9="","",'F2'!$D$9)</f>
        <v>262</v>
      </c>
      <c r="H30" s="144"/>
      <c r="I30" s="242">
        <f t="shared" si="7"/>
        <v>242</v>
      </c>
      <c r="J30" s="145"/>
      <c r="K30" s="163">
        <f t="shared" si="1"/>
        <v>0.51984126984126988</v>
      </c>
      <c r="L30" s="144"/>
      <c r="M30" s="142">
        <f>IF('F2'!$D$10="","",'F2'!$D$10)</f>
        <v>4</v>
      </c>
      <c r="N30" s="144"/>
      <c r="O30" s="142">
        <f>IF('F2'!$D$11="","",'F2'!$D$11)</f>
        <v>14</v>
      </c>
      <c r="P30" s="144"/>
      <c r="Q30" s="142">
        <f>IF('F2'!$D$12="","",'F2'!$D$12)</f>
        <v>244</v>
      </c>
      <c r="R30" s="145"/>
      <c r="S30" s="163">
        <f t="shared" si="2"/>
        <v>0.48412698412698413</v>
      </c>
      <c r="T30" s="146"/>
      <c r="U30" s="142">
        <f>IF('F2'!$D$13="","",'F2'!$D$13)</f>
        <v>93</v>
      </c>
      <c r="V30" s="144"/>
      <c r="W30" s="168">
        <f t="shared" si="3"/>
        <v>0.38114754098360654</v>
      </c>
      <c r="X30" s="142">
        <f>IF('F2'!$D$14="","",'F2'!$D$14)</f>
        <v>55</v>
      </c>
      <c r="Y30" s="144"/>
      <c r="Z30" s="168">
        <f t="shared" si="4"/>
        <v>0.22540983606557377</v>
      </c>
      <c r="AA30" s="142">
        <f>IF('F2'!$D$15="","",'F2'!$D$15)</f>
        <v>96</v>
      </c>
      <c r="AB30" s="144"/>
      <c r="AC30" s="168">
        <f t="shared" si="5"/>
        <v>0.39344262295081966</v>
      </c>
      <c r="AD30" s="2"/>
      <c r="AE30" s="2"/>
      <c r="AF30" s="2"/>
      <c r="AG30" s="2"/>
      <c r="AH30" s="2"/>
      <c r="AI30" s="2"/>
      <c r="AJ30" s="2"/>
      <c r="AK30" s="2"/>
      <c r="AL30" s="2"/>
    </row>
    <row r="31" spans="1:38" s="28" customFormat="1" ht="30" customHeight="1">
      <c r="A31" s="34"/>
      <c r="B31" s="304" t="str">
        <f>VLOOKUP("G1",Bureaux!$A$2:$D$29,2,FALSE)</f>
        <v>G1 - 0019  Hubert Metzger</v>
      </c>
      <c r="C31" s="142">
        <f>IF('G1'!$D$7="","",'G1'!$D$7)</f>
        <v>656</v>
      </c>
      <c r="D31" s="143"/>
      <c r="E31" s="142">
        <f>IF('G1'!$D$8="","",'G1'!$D$8)</f>
        <v>385</v>
      </c>
      <c r="F31" s="144"/>
      <c r="G31" s="142">
        <f>IF('G1'!$D$9="","",'G1'!$D$9)</f>
        <v>385</v>
      </c>
      <c r="H31" s="144"/>
      <c r="I31" s="242">
        <f t="shared" ref="I31" si="8">IF(E31&lt;&gt;"",C31-G31,"")</f>
        <v>271</v>
      </c>
      <c r="J31" s="145"/>
      <c r="K31" s="164">
        <f t="shared" ref="K31" si="9">IF(G31=""," ",G31/$C31)</f>
        <v>0.58689024390243905</v>
      </c>
      <c r="L31" s="144"/>
      <c r="M31" s="142">
        <f>IF('G1'!$D$10="","",'G1'!$D$10)</f>
        <v>9</v>
      </c>
      <c r="N31" s="144"/>
      <c r="O31" s="142">
        <f>IF('G1'!$D$11="","",'G1'!$D$11)</f>
        <v>15</v>
      </c>
      <c r="P31" s="144"/>
      <c r="Q31" s="142">
        <f>IF('G1'!$D$12="","",'G1'!$D$12)</f>
        <v>361</v>
      </c>
      <c r="R31" s="145"/>
      <c r="S31" s="164">
        <f t="shared" ref="S31" si="10">IF(Q31=""," ",Q31/$C31)</f>
        <v>0.55030487804878048</v>
      </c>
      <c r="T31" s="146"/>
      <c r="U31" s="142">
        <f>IF('G1'!$D$13="","",'G1'!$D$13)</f>
        <v>109</v>
      </c>
      <c r="V31" s="144"/>
      <c r="W31" s="168">
        <f t="shared" ref="W31" si="11">IF(U31="","",U31/$Q31)</f>
        <v>0.30193905817174516</v>
      </c>
      <c r="X31" s="142">
        <f>IF('G1'!$D$14="","",'G1'!$D$14)</f>
        <v>97</v>
      </c>
      <c r="Y31" s="144"/>
      <c r="Z31" s="168">
        <f t="shared" ref="Z31" si="12">IF(X31="","",X31/$Q31)</f>
        <v>0.26869806094182824</v>
      </c>
      <c r="AA31" s="142">
        <f>IF('G1'!$D$15="","",'G1'!$D$15)</f>
        <v>155</v>
      </c>
      <c r="AB31" s="144"/>
      <c r="AC31" s="168">
        <f t="shared" si="5"/>
        <v>0.4293628808864266</v>
      </c>
    </row>
    <row r="32" spans="1:38" s="28" customFormat="1" ht="30" customHeight="1">
      <c r="A32" s="34"/>
      <c r="B32" s="304" t="str">
        <f>VLOOKUP("G2",Bureaux!$A$2:$D$29,2,FALSE)</f>
        <v>G2 - 0020  Hubert Metzger</v>
      </c>
      <c r="C32" s="142">
        <f>IF('G2'!$D$7="","",'G2'!$D$7)</f>
        <v>750</v>
      </c>
      <c r="D32" s="143"/>
      <c r="E32" s="142">
        <f>IF('G2'!$D$8="","",'G2'!$D$8)</f>
        <v>414</v>
      </c>
      <c r="F32" s="144"/>
      <c r="G32" s="142">
        <f>IF('G2'!$D$9="","",'G2'!$D$9)</f>
        <v>414</v>
      </c>
      <c r="H32" s="144"/>
      <c r="I32" s="242">
        <f t="shared" ref="I32:I40" si="13">IF(E32&lt;&gt;"",C32-G32,"")</f>
        <v>336</v>
      </c>
      <c r="J32" s="145"/>
      <c r="K32" s="164">
        <f t="shared" ref="K32:K40" si="14">IF(G32=""," ",G32/$C32)</f>
        <v>0.55200000000000005</v>
      </c>
      <c r="L32" s="144"/>
      <c r="M32" s="142">
        <f>IF('G2'!$D$10="","",'G2'!$D$10)</f>
        <v>11</v>
      </c>
      <c r="N32" s="144"/>
      <c r="O32" s="142">
        <f>IF('G2'!$D$11="","",'G2'!$D$11)</f>
        <v>10</v>
      </c>
      <c r="P32" s="144"/>
      <c r="Q32" s="142">
        <f>IF('G2'!$D$12="","",'G2'!$D$12)</f>
        <v>393</v>
      </c>
      <c r="R32" s="145"/>
      <c r="S32" s="164">
        <f t="shared" ref="S32:S40" si="15">IF(Q32=""," ",Q32/$C32)</f>
        <v>0.52400000000000002</v>
      </c>
      <c r="T32" s="146"/>
      <c r="U32" s="142">
        <f>IF('G2'!$D$13="","",'G2'!$D$13)</f>
        <v>128</v>
      </c>
      <c r="V32" s="144"/>
      <c r="W32" s="168">
        <f t="shared" ref="W32:W40" si="16">IF(U32="","",U32/$Q32)</f>
        <v>0.32569974554707382</v>
      </c>
      <c r="X32" s="142">
        <f>IF('G2'!$D$14="","",'G2'!$D$14)</f>
        <v>86</v>
      </c>
      <c r="Y32" s="144"/>
      <c r="Z32" s="168">
        <f t="shared" ref="Z32:Z40" si="17">IF(X32="","",X32/$Q32)</f>
        <v>0.21882951653944022</v>
      </c>
      <c r="AA32" s="142">
        <f>IF('G2'!$D$15="","",'G2'!$D$15)</f>
        <v>179</v>
      </c>
      <c r="AB32" s="144"/>
      <c r="AC32" s="168">
        <f t="shared" si="5"/>
        <v>0.45547073791348602</v>
      </c>
    </row>
    <row r="33" spans="1:29" s="28" customFormat="1" ht="30" customHeight="1">
      <c r="A33" s="34"/>
      <c r="B33" s="304" t="str">
        <f>VLOOKUP("H1",Bureaux!$A$2:$D$29,2,FALSE)</f>
        <v>H1 - 0021  Léonard de Vinci</v>
      </c>
      <c r="C33" s="142">
        <f>IF('H1'!$D$7="","",'H1'!$D$7)</f>
        <v>1036</v>
      </c>
      <c r="D33" s="143"/>
      <c r="E33" s="142">
        <f>IF('H1'!$D$8="","",'H1'!$D$8)</f>
        <v>510</v>
      </c>
      <c r="F33" s="144"/>
      <c r="G33" s="142">
        <f>IF('H1'!$D$9="","",'H1'!$D$9)</f>
        <v>510</v>
      </c>
      <c r="H33" s="144"/>
      <c r="I33" s="242">
        <f t="shared" si="13"/>
        <v>526</v>
      </c>
      <c r="J33" s="145"/>
      <c r="K33" s="164">
        <f t="shared" si="14"/>
        <v>0.49227799227799229</v>
      </c>
      <c r="L33" s="144"/>
      <c r="M33" s="142">
        <f>IF('H1'!$D$10="","",'H1'!$D$10)</f>
        <v>10</v>
      </c>
      <c r="N33" s="144"/>
      <c r="O33" s="142">
        <f>IF('H1'!$D$11="","",'H1'!$D$11)</f>
        <v>13</v>
      </c>
      <c r="P33" s="144"/>
      <c r="Q33" s="142">
        <f>IF('H1'!$D$12="","",'H1'!$D$12)</f>
        <v>487</v>
      </c>
      <c r="R33" s="145"/>
      <c r="S33" s="164">
        <f t="shared" si="15"/>
        <v>0.47007722007722008</v>
      </c>
      <c r="T33" s="146"/>
      <c r="U33" s="142">
        <f>IF('H1'!$D$13="","",'H1'!$D$13)</f>
        <v>139</v>
      </c>
      <c r="V33" s="144"/>
      <c r="W33" s="168">
        <f t="shared" si="16"/>
        <v>0.28542094455852157</v>
      </c>
      <c r="X33" s="142">
        <f>IF('H1'!$D$14="","",'H1'!$D$14)</f>
        <v>164</v>
      </c>
      <c r="Y33" s="144"/>
      <c r="Z33" s="168">
        <f t="shared" si="17"/>
        <v>0.33675564681724846</v>
      </c>
      <c r="AA33" s="142">
        <f>IF('H1'!$D$15="","",'H1'!$D$15)</f>
        <v>184</v>
      </c>
      <c r="AB33" s="144"/>
      <c r="AC33" s="168">
        <f t="shared" si="5"/>
        <v>0.37782340862422997</v>
      </c>
    </row>
    <row r="34" spans="1:29" s="28" customFormat="1" ht="30" customHeight="1">
      <c r="A34" s="31"/>
      <c r="B34" s="304" t="str">
        <f>VLOOKUP("J1",Bureaux!$A$2:$D$29,2,FALSE)</f>
        <v>J1 - 0022  René Rücklin</v>
      </c>
      <c r="C34" s="142">
        <f>IF('J1'!$D$7="","",'J1'!$D$7)</f>
        <v>573</v>
      </c>
      <c r="D34" s="143"/>
      <c r="E34" s="142">
        <f>IF('J1'!$D$8="","",'J1'!$D$8)</f>
        <v>266</v>
      </c>
      <c r="F34" s="144"/>
      <c r="G34" s="142">
        <f>IF('J1'!$D$9="","",'J1'!$D$9)</f>
        <v>266</v>
      </c>
      <c r="H34" s="144"/>
      <c r="I34" s="242">
        <f t="shared" si="13"/>
        <v>307</v>
      </c>
      <c r="J34" s="145"/>
      <c r="K34" s="164">
        <f t="shared" si="14"/>
        <v>0.46422338568935428</v>
      </c>
      <c r="L34" s="144"/>
      <c r="M34" s="142">
        <f>IF('J1'!$D$10="","",'J1'!$D$10)</f>
        <v>10</v>
      </c>
      <c r="N34" s="144"/>
      <c r="O34" s="142">
        <f>IF('J1'!$D$11="","",'J1'!$D$11)</f>
        <v>6</v>
      </c>
      <c r="P34" s="144"/>
      <c r="Q34" s="142">
        <f>IF('J1'!$D$12="","",'J1'!$D$12)</f>
        <v>250</v>
      </c>
      <c r="R34" s="145"/>
      <c r="S34" s="164">
        <f t="shared" si="15"/>
        <v>0.43630017452006981</v>
      </c>
      <c r="T34" s="146"/>
      <c r="U34" s="142">
        <f>IF('J1'!$D$13="","",'J1'!$D$13)</f>
        <v>94</v>
      </c>
      <c r="V34" s="144"/>
      <c r="W34" s="168">
        <f t="shared" si="16"/>
        <v>0.376</v>
      </c>
      <c r="X34" s="142">
        <f>IF('J1'!$D$14="","",'J1'!$D$14)</f>
        <v>58</v>
      </c>
      <c r="Y34" s="144"/>
      <c r="Z34" s="168">
        <f t="shared" si="17"/>
        <v>0.23200000000000001</v>
      </c>
      <c r="AA34" s="142">
        <f>IF('J1'!$D$15="","",'J1'!$D$15)</f>
        <v>98</v>
      </c>
      <c r="AB34" s="144"/>
      <c r="AC34" s="168">
        <f t="shared" si="5"/>
        <v>0.39200000000000002</v>
      </c>
    </row>
    <row r="35" spans="1:29" s="28" customFormat="1" ht="30" customHeight="1">
      <c r="A35" s="31"/>
      <c r="B35" s="304" t="str">
        <f>VLOOKUP("J2",Bureaux!$A$2:$D$29,2,FALSE)</f>
        <v>J2 - 0023  René Rücklin</v>
      </c>
      <c r="C35" s="142">
        <f>IF('J2'!$D$7="","",'J2'!$D$7)</f>
        <v>804</v>
      </c>
      <c r="D35" s="143"/>
      <c r="E35" s="142">
        <f>IF('J2'!$D$8="","",'J2'!$D$8)</f>
        <v>383</v>
      </c>
      <c r="F35" s="144"/>
      <c r="G35" s="142">
        <f>IF('J2'!$D$9="","",'J2'!$D$9)</f>
        <v>383</v>
      </c>
      <c r="H35" s="144"/>
      <c r="I35" s="242">
        <f t="shared" si="13"/>
        <v>421</v>
      </c>
      <c r="J35" s="145"/>
      <c r="K35" s="164">
        <f t="shared" si="14"/>
        <v>0.47636815920398012</v>
      </c>
      <c r="L35" s="144"/>
      <c r="M35" s="142">
        <f>IF('J2'!$D$10="","",'J2'!$D$10)</f>
        <v>9</v>
      </c>
      <c r="N35" s="144"/>
      <c r="O35" s="142">
        <f>IF('J2'!$D$11="","",'J2'!$D$11)</f>
        <v>12</v>
      </c>
      <c r="P35" s="144"/>
      <c r="Q35" s="142">
        <f>IF('J2'!$D$12="","",'J2'!$D$12)</f>
        <v>362</v>
      </c>
      <c r="R35" s="145"/>
      <c r="S35" s="164">
        <f t="shared" si="15"/>
        <v>0.45024875621890548</v>
      </c>
      <c r="T35" s="146"/>
      <c r="U35" s="142">
        <f>IF('J2'!$D$13="","",'J2'!$D$13)</f>
        <v>100</v>
      </c>
      <c r="V35" s="144"/>
      <c r="W35" s="168">
        <f t="shared" si="16"/>
        <v>0.27624309392265195</v>
      </c>
      <c r="X35" s="142">
        <f>IF('J2'!$D$14="","",'J2'!$D$14)</f>
        <v>114</v>
      </c>
      <c r="Y35" s="144"/>
      <c r="Z35" s="168">
        <f t="shared" si="17"/>
        <v>0.31491712707182318</v>
      </c>
      <c r="AA35" s="142">
        <f>IF('J2'!$D$15="","",'J2'!$D$15)</f>
        <v>148</v>
      </c>
      <c r="AB35" s="144"/>
      <c r="AC35" s="168">
        <f t="shared" si="5"/>
        <v>0.40883977900552487</v>
      </c>
    </row>
    <row r="36" spans="1:29" s="28" customFormat="1" ht="30" customHeight="1">
      <c r="A36" s="31"/>
      <c r="B36" s="304" t="str">
        <f>VLOOKUP("J3",Bureaux!$A$2:$D$29,2,FALSE)</f>
        <v>J3 - 0024  René Rücklin</v>
      </c>
      <c r="C36" s="142">
        <f>IF('J3'!$D$7="","",'J3'!$D$7)</f>
        <v>566</v>
      </c>
      <c r="D36" s="143"/>
      <c r="E36" s="142">
        <f>IF('J3'!$D$8="","",'J3'!$D$8)</f>
        <v>245</v>
      </c>
      <c r="F36" s="144"/>
      <c r="G36" s="142">
        <f>IF('J3'!$D$9="","",'J3'!$D$9)</f>
        <v>245</v>
      </c>
      <c r="H36" s="144"/>
      <c r="I36" s="242">
        <f t="shared" si="13"/>
        <v>321</v>
      </c>
      <c r="J36" s="145"/>
      <c r="K36" s="164">
        <f t="shared" si="14"/>
        <v>0.43286219081272087</v>
      </c>
      <c r="L36" s="144"/>
      <c r="M36" s="142">
        <f>IF('J3'!$D$10="","",'J3'!$D$10)</f>
        <v>8</v>
      </c>
      <c r="N36" s="144"/>
      <c r="O36" s="142">
        <f>IF('J3'!$D$11="","",'J3'!$D$11)</f>
        <v>13</v>
      </c>
      <c r="P36" s="144"/>
      <c r="Q36" s="142">
        <f>IF('J3'!$D$12="","",'J3'!$D$12)</f>
        <v>224</v>
      </c>
      <c r="R36" s="145"/>
      <c r="S36" s="164">
        <f t="shared" si="15"/>
        <v>0.39575971731448761</v>
      </c>
      <c r="T36" s="146"/>
      <c r="U36" s="142">
        <f>IF('J3'!$D$13="","",'J3'!$D$13)</f>
        <v>60</v>
      </c>
      <c r="V36" s="144"/>
      <c r="W36" s="168">
        <f t="shared" si="16"/>
        <v>0.26785714285714285</v>
      </c>
      <c r="X36" s="142">
        <f>IF('J3'!$D$14="","",'J3'!$D$14)</f>
        <v>60</v>
      </c>
      <c r="Y36" s="144"/>
      <c r="Z36" s="168">
        <f t="shared" si="17"/>
        <v>0.26785714285714285</v>
      </c>
      <c r="AA36" s="142">
        <f>IF('J3'!$D$15="","",'J3'!$D$15)</f>
        <v>104</v>
      </c>
      <c r="AB36" s="144"/>
      <c r="AC36" s="168">
        <f t="shared" si="5"/>
        <v>0.4642857142857143</v>
      </c>
    </row>
    <row r="37" spans="1:29" s="28" customFormat="1" ht="30" customHeight="1">
      <c r="A37" s="31"/>
      <c r="B37" s="304" t="str">
        <f>VLOOKUP("K1",Bureaux!$A$2:$D$29,2,FALSE)</f>
        <v>K1 - 0025  Louis Pergaud</v>
      </c>
      <c r="C37" s="142">
        <f>IF('K1'!$D$7="","",'K1'!$D$7)</f>
        <v>958</v>
      </c>
      <c r="D37" s="143"/>
      <c r="E37" s="142">
        <f>IF('K1'!$D$8="","",'K1'!$D$8)</f>
        <v>411</v>
      </c>
      <c r="F37" s="144"/>
      <c r="G37" s="142">
        <f>IF('K1'!$D$9="","",'K1'!$D$9)</f>
        <v>411</v>
      </c>
      <c r="H37" s="144"/>
      <c r="I37" s="242">
        <f t="shared" si="13"/>
        <v>547</v>
      </c>
      <c r="J37" s="145"/>
      <c r="K37" s="164">
        <f t="shared" si="14"/>
        <v>0.42901878914405012</v>
      </c>
      <c r="L37" s="144"/>
      <c r="M37" s="142">
        <f>IF('K1'!$D$10="","",'K1'!$D$10)</f>
        <v>8</v>
      </c>
      <c r="N37" s="144"/>
      <c r="O37" s="142">
        <f>IF('K1'!$D$11="","",'K1'!$D$11)</f>
        <v>11</v>
      </c>
      <c r="P37" s="144"/>
      <c r="Q37" s="142">
        <f>IF('K1'!$D$12="","",'K1'!$D$12)</f>
        <v>392</v>
      </c>
      <c r="R37" s="145"/>
      <c r="S37" s="164">
        <f t="shared" si="15"/>
        <v>0.40918580375782881</v>
      </c>
      <c r="T37" s="146"/>
      <c r="U37" s="142">
        <f>IF('K1'!$D$13="","",'K1'!$D$13)</f>
        <v>76</v>
      </c>
      <c r="V37" s="144"/>
      <c r="W37" s="168">
        <f t="shared" si="16"/>
        <v>0.19387755102040816</v>
      </c>
      <c r="X37" s="142">
        <f>IF('K1'!$D$14="","",'K1'!$D$14)</f>
        <v>123</v>
      </c>
      <c r="Y37" s="144"/>
      <c r="Z37" s="168">
        <f t="shared" si="17"/>
        <v>0.31377551020408162</v>
      </c>
      <c r="AA37" s="142">
        <f>IF('K1'!$D$15="","",'K1'!$D$15)</f>
        <v>193</v>
      </c>
      <c r="AB37" s="144"/>
      <c r="AC37" s="168">
        <f t="shared" si="5"/>
        <v>0.49234693877551022</v>
      </c>
    </row>
    <row r="38" spans="1:29" s="28" customFormat="1" ht="30" customHeight="1">
      <c r="A38" s="31"/>
      <c r="B38" s="304" t="str">
        <f>VLOOKUP("K2",Bureaux!$A$2:$D$29,2,FALSE)</f>
        <v>K2 - 0026  Louis Pergaud</v>
      </c>
      <c r="C38" s="142">
        <f>IF('K2'!$D$7="","",'K2'!$D$7)</f>
        <v>782</v>
      </c>
      <c r="D38" s="143"/>
      <c r="E38" s="142">
        <f>IF('K2'!$D$8="","",'K2'!$D$8)</f>
        <v>329</v>
      </c>
      <c r="F38" s="144"/>
      <c r="G38" s="142">
        <f>IF('K2'!$D$9="","",'K2'!$D$9)</f>
        <v>329</v>
      </c>
      <c r="H38" s="144"/>
      <c r="I38" s="242">
        <f t="shared" si="13"/>
        <v>453</v>
      </c>
      <c r="J38" s="145"/>
      <c r="K38" s="164">
        <f t="shared" si="14"/>
        <v>0.42071611253196933</v>
      </c>
      <c r="L38" s="144"/>
      <c r="M38" s="142">
        <f>IF('K2'!$D$10="","",'K2'!$D$10)</f>
        <v>8</v>
      </c>
      <c r="N38" s="144"/>
      <c r="O38" s="142">
        <f>IF('K2'!$D$11="","",'K2'!$D$11)</f>
        <v>8</v>
      </c>
      <c r="P38" s="144"/>
      <c r="Q38" s="142">
        <f>IF('K2'!$D$12="","",'K2'!$D$12)</f>
        <v>313</v>
      </c>
      <c r="R38" s="145"/>
      <c r="S38" s="164">
        <f t="shared" si="15"/>
        <v>0.40025575447570333</v>
      </c>
      <c r="T38" s="146"/>
      <c r="U38" s="142">
        <f>IF('K2'!$D$13="","",'K2'!$D$13)</f>
        <v>75</v>
      </c>
      <c r="V38" s="144"/>
      <c r="W38" s="168">
        <f t="shared" si="16"/>
        <v>0.23961661341853036</v>
      </c>
      <c r="X38" s="142">
        <f>IF('K2'!$D$14="","",'K2'!$D$14)</f>
        <v>71</v>
      </c>
      <c r="Y38" s="144"/>
      <c r="Z38" s="168">
        <f t="shared" si="17"/>
        <v>0.2268370607028754</v>
      </c>
      <c r="AA38" s="142">
        <f>IF('K2'!$D$15="","",'K2'!$D$15)</f>
        <v>167</v>
      </c>
      <c r="AB38" s="144"/>
      <c r="AC38" s="168">
        <f t="shared" si="5"/>
        <v>0.5335463258785943</v>
      </c>
    </row>
    <row r="39" spans="1:29" s="28" customFormat="1" ht="30" customHeight="1">
      <c r="A39" s="31"/>
      <c r="B39" s="304" t="str">
        <f>VLOOKUP("L1",Bureaux!$A$2:$D$29,2,FALSE)</f>
        <v>L1 - 0027  Les Barres</v>
      </c>
      <c r="C39" s="142">
        <f>IF('L1'!$D$7="","",'L1'!$D$7)</f>
        <v>1347</v>
      </c>
      <c r="D39" s="143"/>
      <c r="E39" s="142">
        <f>IF('L1'!$D$8="","",'L1'!$D$8)</f>
        <v>703</v>
      </c>
      <c r="F39" s="144"/>
      <c r="G39" s="142">
        <f>IF('L1'!$D$9="","",'L1'!$D$9)</f>
        <v>703</v>
      </c>
      <c r="H39" s="144"/>
      <c r="I39" s="242">
        <f t="shared" ref="I39" si="18">IF(E39&lt;&gt;"",C39-G39,"")</f>
        <v>644</v>
      </c>
      <c r="J39" s="145"/>
      <c r="K39" s="164">
        <f t="shared" ref="K39" si="19">IF(G39=""," ",G39/$C39)</f>
        <v>0.52190051967334816</v>
      </c>
      <c r="L39" s="144"/>
      <c r="M39" s="142">
        <f>IF('L1'!$D$10="","",'L1'!$D$10)</f>
        <v>17</v>
      </c>
      <c r="N39" s="144"/>
      <c r="O39" s="142">
        <f>IF('L1'!$D$11="","",'L1'!$D$11)</f>
        <v>12</v>
      </c>
      <c r="P39" s="144"/>
      <c r="Q39" s="142">
        <f>IF('L1'!$D$12="","",'L1'!$D$12)</f>
        <v>674</v>
      </c>
      <c r="R39" s="145"/>
      <c r="S39" s="164">
        <f t="shared" ref="S39" si="20">IF(Q39=""," ",Q39/$C39)</f>
        <v>0.50037119524870077</v>
      </c>
      <c r="T39" s="146"/>
      <c r="U39" s="142">
        <f>IF('L1'!$D$13="","",'L1'!$D$13)</f>
        <v>168</v>
      </c>
      <c r="V39" s="144"/>
      <c r="W39" s="168">
        <f t="shared" ref="W39" si="21">IF(U39="","",U39/$Q39)</f>
        <v>0.24925816023738873</v>
      </c>
      <c r="X39" s="142">
        <f>IF('L1'!$D$14="","",'L1'!$D$14)</f>
        <v>209</v>
      </c>
      <c r="Y39" s="144"/>
      <c r="Z39" s="168">
        <f t="shared" ref="Z39" si="22">IF(X39="","",X39/$Q39)</f>
        <v>0.31008902077151335</v>
      </c>
      <c r="AA39" s="142">
        <f>IF('L1'!$D$15="","",'L1'!$D$15)</f>
        <v>297</v>
      </c>
      <c r="AB39" s="144"/>
      <c r="AC39" s="168">
        <f t="shared" si="5"/>
        <v>0.44065281899109793</v>
      </c>
    </row>
    <row r="40" spans="1:29" s="28" customFormat="1" ht="30" customHeight="1">
      <c r="A40" s="31"/>
      <c r="B40" s="304" t="str">
        <f>VLOOKUP("L2",Bureaux!$A$2:$D$29,2,FALSE)</f>
        <v>L2 - 0028  Les Barres</v>
      </c>
      <c r="C40" s="142">
        <f>IF('L2'!$D$7="","",'L2'!$D$7)</f>
        <v>1159</v>
      </c>
      <c r="D40" s="143"/>
      <c r="E40" s="142">
        <f>IF('L2'!$D$8="","",'L2'!$D$8)</f>
        <v>666</v>
      </c>
      <c r="F40" s="144"/>
      <c r="G40" s="142">
        <f>IF('L2'!$D$9="","",'L2'!$D$9)</f>
        <v>666</v>
      </c>
      <c r="H40" s="144"/>
      <c r="I40" s="242">
        <f t="shared" si="13"/>
        <v>493</v>
      </c>
      <c r="J40" s="145"/>
      <c r="K40" s="164">
        <f t="shared" si="14"/>
        <v>0.57463330457290773</v>
      </c>
      <c r="L40" s="144"/>
      <c r="M40" s="142">
        <f>IF('L2'!$D$10="","",'L2'!$D$10)</f>
        <v>11</v>
      </c>
      <c r="N40" s="144"/>
      <c r="O40" s="142">
        <f>IF('L2'!$D$11="","",'L2'!$D$11)</f>
        <v>25</v>
      </c>
      <c r="P40" s="144"/>
      <c r="Q40" s="142">
        <f>IF('L2'!$D$12="","",'L2'!$D$12)</f>
        <v>630</v>
      </c>
      <c r="R40" s="145"/>
      <c r="S40" s="164">
        <f t="shared" si="15"/>
        <v>0.54357204486626398</v>
      </c>
      <c r="T40" s="146"/>
      <c r="U40" s="142">
        <f>IF('L2'!$D$13="","",'L2'!$D$13)</f>
        <v>190</v>
      </c>
      <c r="V40" s="144"/>
      <c r="W40" s="168">
        <f t="shared" si="16"/>
        <v>0.30158730158730157</v>
      </c>
      <c r="X40" s="142">
        <f>IF('L2'!$D$14="","",'L2'!$D$14)</f>
        <v>160</v>
      </c>
      <c r="Y40" s="144"/>
      <c r="Z40" s="168">
        <f t="shared" si="17"/>
        <v>0.25396825396825395</v>
      </c>
      <c r="AA40" s="142">
        <f>IF('L2'!$D$15="","",'L2'!$D$15)</f>
        <v>280</v>
      </c>
      <c r="AB40" s="144"/>
      <c r="AC40" s="168">
        <f t="shared" si="5"/>
        <v>0.44444444444444442</v>
      </c>
    </row>
    <row r="41" spans="1:29" s="28" customFormat="1" ht="30" customHeight="1" thickBot="1">
      <c r="A41" s="35"/>
      <c r="B41" s="309"/>
      <c r="C41" s="147"/>
      <c r="D41" s="148"/>
      <c r="E41" s="149"/>
      <c r="F41" s="150"/>
      <c r="G41" s="149"/>
      <c r="H41" s="150"/>
      <c r="I41" s="243"/>
      <c r="J41" s="151"/>
      <c r="K41" s="165"/>
      <c r="L41" s="150"/>
      <c r="M41" s="149"/>
      <c r="N41" s="150"/>
      <c r="O41" s="149"/>
      <c r="P41" s="150"/>
      <c r="Q41" s="149"/>
      <c r="R41" s="151"/>
      <c r="S41" s="165"/>
      <c r="T41" s="152"/>
      <c r="U41" s="149"/>
      <c r="V41" s="150"/>
      <c r="W41" s="169"/>
      <c r="X41" s="149"/>
      <c r="Y41" s="150"/>
      <c r="Z41" s="169"/>
      <c r="AA41" s="149"/>
      <c r="AB41" s="150"/>
      <c r="AC41" s="169"/>
    </row>
    <row r="42" spans="1:29" s="28" customFormat="1" ht="30" customHeight="1" thickBot="1">
      <c r="B42" s="51"/>
      <c r="C42" s="153"/>
      <c r="D42" s="153"/>
      <c r="E42" s="153"/>
      <c r="F42" s="153"/>
      <c r="G42" s="153"/>
      <c r="H42" s="153"/>
      <c r="I42" s="244"/>
      <c r="J42" s="153"/>
      <c r="K42" s="166"/>
      <c r="L42" s="153"/>
      <c r="M42" s="153"/>
      <c r="N42" s="153"/>
      <c r="O42" s="153"/>
      <c r="P42" s="153"/>
      <c r="Q42" s="153"/>
      <c r="R42" s="153"/>
      <c r="S42" s="166"/>
      <c r="T42" s="154"/>
      <c r="U42" s="153"/>
      <c r="V42" s="153"/>
      <c r="W42" s="166"/>
      <c r="X42" s="153"/>
      <c r="Y42" s="153"/>
      <c r="Z42" s="166"/>
      <c r="AA42" s="153"/>
      <c r="AB42" s="153"/>
      <c r="AC42" s="166"/>
    </row>
    <row r="43" spans="1:29" s="28" customFormat="1" ht="30" customHeight="1">
      <c r="A43" s="38"/>
      <c r="B43" s="137" t="s">
        <v>36</v>
      </c>
      <c r="C43" s="311">
        <f>SUM(C13:C40)</f>
        <v>26589</v>
      </c>
      <c r="D43" s="156"/>
      <c r="E43" s="155">
        <f>SUM(E13:E40)</f>
        <v>14177</v>
      </c>
      <c r="F43" s="156"/>
      <c r="G43" s="155">
        <f>SUM(G13:G40)</f>
        <v>14177</v>
      </c>
      <c r="H43" s="156"/>
      <c r="I43" s="155">
        <f>SUM(I13:I40)</f>
        <v>12412</v>
      </c>
      <c r="J43" s="157"/>
      <c r="K43" s="167">
        <f>IF(G43=0," ",G43/$C43)</f>
        <v>0.53319041708977399</v>
      </c>
      <c r="L43" s="156"/>
      <c r="M43" s="155">
        <f>SUM(M13:M40)</f>
        <v>327</v>
      </c>
      <c r="N43" s="156"/>
      <c r="O43" s="155">
        <f>SUM(O13:O40)</f>
        <v>377</v>
      </c>
      <c r="P43" s="156"/>
      <c r="Q43" s="155">
        <f>SUM(Q13:Q40)</f>
        <v>13473</v>
      </c>
      <c r="R43" s="157"/>
      <c r="S43" s="167"/>
      <c r="T43" s="158"/>
      <c r="U43" s="155">
        <f>SUM(U13:U40)</f>
        <v>3653</v>
      </c>
      <c r="V43" s="159"/>
      <c r="W43" s="282">
        <f>IF(U43=0,"",U43/$Q43)</f>
        <v>0.27113486231722705</v>
      </c>
      <c r="X43" s="155">
        <f>SUM(X13:X40)</f>
        <v>4541</v>
      </c>
      <c r="Y43" s="159"/>
      <c r="Z43" s="282">
        <f>IF(X43=0,"",X43/$Q43)</f>
        <v>0.33704445928894827</v>
      </c>
      <c r="AA43" s="155">
        <f>SUM(AA13:AA40)</f>
        <v>5279</v>
      </c>
      <c r="AB43" s="159"/>
      <c r="AC43" s="282">
        <f>IF(AA43=0,"",AA43/$Q43)</f>
        <v>0.39182067839382467</v>
      </c>
    </row>
    <row r="44" spans="1:29" s="175" customFormat="1" ht="30" customHeight="1" thickBot="1">
      <c r="A44" s="77"/>
      <c r="B44" s="310" t="s">
        <v>43</v>
      </c>
      <c r="C44" s="160"/>
      <c r="D44" s="161"/>
      <c r="E44" s="172"/>
      <c r="F44" s="173"/>
      <c r="G44" s="172"/>
      <c r="H44" s="173"/>
      <c r="I44" s="245"/>
      <c r="J44" s="173"/>
      <c r="K44" s="174"/>
      <c r="L44" s="162"/>
      <c r="M44" s="283">
        <f>IF(G43=0,0,M43/C43)</f>
        <v>1.2298318853661288E-2</v>
      </c>
      <c r="N44" s="284"/>
      <c r="O44" s="283">
        <f>IF(G43=0,0,O43/C43)</f>
        <v>1.4178795742600324E-2</v>
      </c>
      <c r="P44" s="284"/>
      <c r="Q44" s="285">
        <f>IF(G43=0,0,Q43/C43)</f>
        <v>0.50671330249351232</v>
      </c>
      <c r="R44" s="284"/>
      <c r="S44" s="286"/>
      <c r="T44" s="287"/>
      <c r="U44" s="288">
        <f>IF(Q43=0,0,U43/$C$43)</f>
        <v>0.13738764150588589</v>
      </c>
      <c r="V44" s="284"/>
      <c r="W44" s="289"/>
      <c r="X44" s="288">
        <f>IF(Q43=0,0,X43/$C$43)</f>
        <v>0.17078491105344315</v>
      </c>
      <c r="Y44" s="284"/>
      <c r="Z44" s="289"/>
      <c r="AA44" s="288">
        <f>IF(Q43=0,0,AA43/$C$43)</f>
        <v>0.1985407499341833</v>
      </c>
      <c r="AB44" s="284"/>
      <c r="AC44" s="289"/>
    </row>
  </sheetData>
  <mergeCells count="13">
    <mergeCell ref="AA1:AC1"/>
    <mergeCell ref="AA9:AB9"/>
    <mergeCell ref="AA10:AB11"/>
    <mergeCell ref="X9:Y9"/>
    <mergeCell ref="U10:V11"/>
    <mergeCell ref="X10:Y11"/>
    <mergeCell ref="S10:T10"/>
    <mergeCell ref="X1:Z1"/>
    <mergeCell ref="A2:B2"/>
    <mergeCell ref="A3:B3"/>
    <mergeCell ref="C1:W1"/>
    <mergeCell ref="Q10:R10"/>
    <mergeCell ref="U9:V9"/>
  </mergeCells>
  <phoneticPr fontId="0" type="noConversion"/>
  <printOptions horizontalCentered="1" verticalCentered="1"/>
  <pageMargins left="0.15748031496062992" right="0.15748031496062992" top="0.43307086614173229" bottom="0.19685039370078741" header="0.15748031496062992" footer="0.19685039370078741"/>
  <pageSetup paperSize="8" scale="53" orientation="landscape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dimension ref="A1:E29"/>
  <sheetViews>
    <sheetView workbookViewId="0"/>
  </sheetViews>
  <sheetFormatPr baseColWidth="10" defaultRowHeight="12.75"/>
  <cols>
    <col min="1" max="1" width="11.42578125" style="230"/>
    <col min="2" max="2" width="36.7109375" style="298" bestFit="1" customWidth="1"/>
    <col min="3" max="3" width="77.5703125" style="299" bestFit="1" customWidth="1"/>
    <col min="4" max="4" width="14.5703125" style="230" bestFit="1" customWidth="1"/>
    <col min="5" max="5" width="10.5703125" style="230" bestFit="1" customWidth="1"/>
    <col min="6" max="16384" width="11.42578125" style="299"/>
  </cols>
  <sheetData>
    <row r="1" spans="1:5" s="301" customFormat="1">
      <c r="A1" s="301" t="s">
        <v>96</v>
      </c>
      <c r="B1" s="300" t="s">
        <v>89</v>
      </c>
      <c r="C1" s="301" t="s">
        <v>90</v>
      </c>
      <c r="D1" s="301" t="s">
        <v>125</v>
      </c>
      <c r="E1" s="301" t="s">
        <v>128</v>
      </c>
    </row>
    <row r="2" spans="1:5">
      <c r="A2" s="230" t="s">
        <v>0</v>
      </c>
      <c r="B2" s="14" t="s">
        <v>77</v>
      </c>
      <c r="C2" s="299" t="s">
        <v>97</v>
      </c>
      <c r="D2" s="230" t="s">
        <v>126</v>
      </c>
      <c r="E2" s="230" t="s">
        <v>129</v>
      </c>
    </row>
    <row r="3" spans="1:5">
      <c r="A3" s="230" t="s">
        <v>7</v>
      </c>
      <c r="B3" s="14" t="s">
        <v>132</v>
      </c>
      <c r="C3" s="299" t="s">
        <v>133</v>
      </c>
      <c r="D3" s="230" t="s">
        <v>126</v>
      </c>
      <c r="E3" s="230" t="s">
        <v>129</v>
      </c>
    </row>
    <row r="4" spans="1:5">
      <c r="A4" s="230" t="s">
        <v>8</v>
      </c>
      <c r="B4" s="14" t="s">
        <v>78</v>
      </c>
      <c r="C4" s="299" t="s">
        <v>98</v>
      </c>
      <c r="D4" s="230" t="s">
        <v>126</v>
      </c>
      <c r="E4" s="230" t="s">
        <v>129</v>
      </c>
    </row>
    <row r="5" spans="1:5">
      <c r="A5" s="230" t="s">
        <v>9</v>
      </c>
      <c r="B5" s="14" t="s">
        <v>79</v>
      </c>
      <c r="C5" s="299" t="s">
        <v>99</v>
      </c>
      <c r="D5" s="230" t="s">
        <v>126</v>
      </c>
      <c r="E5" s="230" t="s">
        <v>129</v>
      </c>
    </row>
    <row r="6" spans="1:5">
      <c r="A6" s="230" t="s">
        <v>13</v>
      </c>
      <c r="B6" s="14" t="s">
        <v>80</v>
      </c>
      <c r="C6" s="299" t="s">
        <v>100</v>
      </c>
      <c r="D6" s="230" t="s">
        <v>126</v>
      </c>
      <c r="E6" s="230" t="s">
        <v>129</v>
      </c>
    </row>
    <row r="7" spans="1:5">
      <c r="A7" s="230" t="s">
        <v>14</v>
      </c>
      <c r="B7" s="14" t="s">
        <v>81</v>
      </c>
      <c r="C7" s="299" t="s">
        <v>101</v>
      </c>
      <c r="D7" s="230" t="s">
        <v>126</v>
      </c>
      <c r="E7" s="230" t="s">
        <v>129</v>
      </c>
    </row>
    <row r="8" spans="1:5">
      <c r="A8" s="230" t="s">
        <v>15</v>
      </c>
      <c r="B8" s="14" t="s">
        <v>82</v>
      </c>
      <c r="C8" s="299" t="s">
        <v>102</v>
      </c>
      <c r="D8" s="230" t="s">
        <v>126</v>
      </c>
      <c r="E8" s="230" t="s">
        <v>129</v>
      </c>
    </row>
    <row r="9" spans="1:5">
      <c r="A9" s="230" t="s">
        <v>16</v>
      </c>
      <c r="B9" s="14" t="s">
        <v>83</v>
      </c>
      <c r="C9" s="299" t="s">
        <v>103</v>
      </c>
      <c r="D9" s="230" t="s">
        <v>126</v>
      </c>
      <c r="E9" s="230" t="s">
        <v>129</v>
      </c>
    </row>
    <row r="10" spans="1:5">
      <c r="A10" s="230" t="s">
        <v>17</v>
      </c>
      <c r="B10" s="14" t="s">
        <v>84</v>
      </c>
      <c r="C10" s="299" t="s">
        <v>104</v>
      </c>
      <c r="D10" s="230" t="s">
        <v>126</v>
      </c>
      <c r="E10" s="230" t="s">
        <v>129</v>
      </c>
    </row>
    <row r="11" spans="1:5">
      <c r="A11" s="230" t="s">
        <v>18</v>
      </c>
      <c r="B11" s="14" t="s">
        <v>85</v>
      </c>
      <c r="C11" s="299" t="s">
        <v>105</v>
      </c>
      <c r="D11" s="230" t="s">
        <v>126</v>
      </c>
      <c r="E11" s="230" t="s">
        <v>129</v>
      </c>
    </row>
    <row r="12" spans="1:5">
      <c r="A12" s="230" t="s">
        <v>19</v>
      </c>
      <c r="B12" s="14" t="s">
        <v>86</v>
      </c>
      <c r="C12" s="299" t="s">
        <v>106</v>
      </c>
      <c r="D12" s="230" t="s">
        <v>127</v>
      </c>
      <c r="E12" s="230" t="s">
        <v>130</v>
      </c>
    </row>
    <row r="13" spans="1:5">
      <c r="A13" s="230" t="s">
        <v>20</v>
      </c>
      <c r="B13" s="14" t="s">
        <v>87</v>
      </c>
      <c r="C13" s="299" t="s">
        <v>107</v>
      </c>
      <c r="D13" s="230" t="s">
        <v>127</v>
      </c>
      <c r="E13" s="230" t="s">
        <v>130</v>
      </c>
    </row>
    <row r="14" spans="1:5">
      <c r="A14" s="230" t="s">
        <v>21</v>
      </c>
      <c r="B14" s="14" t="s">
        <v>88</v>
      </c>
      <c r="C14" s="299" t="s">
        <v>108</v>
      </c>
      <c r="D14" s="230" t="s">
        <v>127</v>
      </c>
      <c r="E14" s="230" t="s">
        <v>130</v>
      </c>
    </row>
    <row r="15" spans="1:5">
      <c r="A15" s="230" t="s">
        <v>22</v>
      </c>
      <c r="B15" s="14" t="s">
        <v>91</v>
      </c>
      <c r="C15" s="299" t="s">
        <v>109</v>
      </c>
      <c r="D15" s="230" t="s">
        <v>127</v>
      </c>
      <c r="E15" s="230" t="s">
        <v>130</v>
      </c>
    </row>
    <row r="16" spans="1:5">
      <c r="A16" s="230" t="s">
        <v>23</v>
      </c>
      <c r="B16" s="14" t="s">
        <v>92</v>
      </c>
      <c r="C16" s="299" t="s">
        <v>110</v>
      </c>
      <c r="D16" s="230" t="s">
        <v>127</v>
      </c>
      <c r="E16" s="230" t="s">
        <v>130</v>
      </c>
    </row>
    <row r="17" spans="1:5">
      <c r="A17" s="230" t="s">
        <v>24</v>
      </c>
      <c r="B17" s="14" t="s">
        <v>67</v>
      </c>
      <c r="C17" s="299" t="s">
        <v>111</v>
      </c>
      <c r="D17" s="230" t="s">
        <v>127</v>
      </c>
      <c r="E17" s="230" t="s">
        <v>131</v>
      </c>
    </row>
    <row r="18" spans="1:5">
      <c r="A18" s="230" t="s">
        <v>25</v>
      </c>
      <c r="B18" s="14" t="s">
        <v>68</v>
      </c>
      <c r="C18" s="299" t="s">
        <v>112</v>
      </c>
      <c r="D18" s="230" t="s">
        <v>127</v>
      </c>
      <c r="E18" s="230" t="s">
        <v>131</v>
      </c>
    </row>
    <row r="19" spans="1:5">
      <c r="A19" s="230" t="s">
        <v>26</v>
      </c>
      <c r="B19" s="14" t="s">
        <v>69</v>
      </c>
      <c r="C19" s="299" t="s">
        <v>113</v>
      </c>
      <c r="D19" s="230" t="s">
        <v>127</v>
      </c>
      <c r="E19" s="230" t="s">
        <v>131</v>
      </c>
    </row>
    <row r="20" spans="1:5">
      <c r="A20" s="230" t="s">
        <v>27</v>
      </c>
      <c r="B20" s="14" t="s">
        <v>70</v>
      </c>
      <c r="C20" s="299" t="s">
        <v>114</v>
      </c>
      <c r="D20" s="230" t="s">
        <v>127</v>
      </c>
      <c r="E20" s="230" t="s">
        <v>131</v>
      </c>
    </row>
    <row r="21" spans="1:5">
      <c r="A21" s="230" t="s">
        <v>28</v>
      </c>
      <c r="B21" s="14" t="s">
        <v>71</v>
      </c>
      <c r="C21" s="299" t="s">
        <v>115</v>
      </c>
      <c r="D21" s="230" t="s">
        <v>127</v>
      </c>
      <c r="E21" s="230" t="s">
        <v>131</v>
      </c>
    </row>
    <row r="22" spans="1:5">
      <c r="A22" s="230" t="s">
        <v>29</v>
      </c>
      <c r="B22" s="14" t="s">
        <v>72</v>
      </c>
      <c r="C22" s="299" t="s">
        <v>116</v>
      </c>
      <c r="D22" s="230" t="s">
        <v>127</v>
      </c>
      <c r="E22" s="230" t="s">
        <v>131</v>
      </c>
    </row>
    <row r="23" spans="1:5">
      <c r="A23" s="230" t="s">
        <v>30</v>
      </c>
      <c r="B23" s="14" t="s">
        <v>73</v>
      </c>
      <c r="C23" s="299" t="s">
        <v>117</v>
      </c>
      <c r="D23" s="230" t="s">
        <v>127</v>
      </c>
      <c r="E23" s="230" t="s">
        <v>131</v>
      </c>
    </row>
    <row r="24" spans="1:5">
      <c r="A24" s="230" t="s">
        <v>31</v>
      </c>
      <c r="B24" s="14" t="s">
        <v>74</v>
      </c>
      <c r="C24" s="299" t="s">
        <v>118</v>
      </c>
      <c r="D24" s="230" t="s">
        <v>127</v>
      </c>
      <c r="E24" s="230" t="s">
        <v>131</v>
      </c>
    </row>
    <row r="25" spans="1:5">
      <c r="A25" s="230" t="s">
        <v>32</v>
      </c>
      <c r="B25" s="14" t="s">
        <v>75</v>
      </c>
      <c r="C25" s="299" t="s">
        <v>119</v>
      </c>
      <c r="D25" s="230" t="s">
        <v>127</v>
      </c>
      <c r="E25" s="230" t="s">
        <v>131</v>
      </c>
    </row>
    <row r="26" spans="1:5">
      <c r="A26" s="230" t="s">
        <v>33</v>
      </c>
      <c r="B26" s="14" t="s">
        <v>76</v>
      </c>
      <c r="C26" s="299" t="s">
        <v>120</v>
      </c>
      <c r="D26" s="230" t="s">
        <v>127</v>
      </c>
      <c r="E26" s="230" t="s">
        <v>131</v>
      </c>
    </row>
    <row r="27" spans="1:5">
      <c r="A27" s="230" t="s">
        <v>10</v>
      </c>
      <c r="B27" s="14" t="s">
        <v>93</v>
      </c>
      <c r="C27" s="299" t="s">
        <v>121</v>
      </c>
      <c r="D27" s="230" t="s">
        <v>126</v>
      </c>
      <c r="E27" s="230" t="s">
        <v>130</v>
      </c>
    </row>
    <row r="28" spans="1:5">
      <c r="A28" s="230" t="s">
        <v>11</v>
      </c>
      <c r="B28" s="14" t="s">
        <v>94</v>
      </c>
      <c r="C28" s="299" t="s">
        <v>122</v>
      </c>
      <c r="D28" s="230" t="s">
        <v>126</v>
      </c>
      <c r="E28" s="230" t="s">
        <v>130</v>
      </c>
    </row>
    <row r="29" spans="1:5">
      <c r="A29" s="230" t="s">
        <v>12</v>
      </c>
      <c r="B29" s="14" t="s">
        <v>95</v>
      </c>
      <c r="C29" s="299" t="s">
        <v>123</v>
      </c>
      <c r="D29" s="230" t="s">
        <v>126</v>
      </c>
      <c r="E29" s="230" t="s">
        <v>130</v>
      </c>
    </row>
  </sheetData>
  <sortState ref="A2:F47">
    <sortCondition ref="A2:A47"/>
  </sortState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sheetPr codeName="Feuil47"/>
  <dimension ref="A1:B11"/>
  <sheetViews>
    <sheetView workbookViewId="0">
      <selection activeCell="A5" sqref="A5:F17"/>
    </sheetView>
  </sheetViews>
  <sheetFormatPr baseColWidth="10" defaultRowHeight="15.75"/>
  <cols>
    <col min="1" max="1" width="10" style="248" bestFit="1" customWidth="1"/>
    <col min="2" max="2" width="14.7109375" style="248" bestFit="1" customWidth="1"/>
    <col min="3" max="16384" width="11.42578125" style="248"/>
  </cols>
  <sheetData>
    <row r="1" spans="1:2">
      <c r="A1" s="246" t="s">
        <v>134</v>
      </c>
      <c r="B1" s="247" t="s">
        <v>135</v>
      </c>
    </row>
    <row r="2" spans="1:2">
      <c r="A2" s="248" t="s">
        <v>138</v>
      </c>
      <c r="B2" s="249" t="s">
        <v>139</v>
      </c>
    </row>
    <row r="3" spans="1:2">
      <c r="A3" s="248" t="s">
        <v>140</v>
      </c>
      <c r="B3" s="249" t="s">
        <v>141</v>
      </c>
    </row>
    <row r="4" spans="1:2">
      <c r="A4" s="248" t="s">
        <v>142</v>
      </c>
      <c r="B4" s="249" t="s">
        <v>143</v>
      </c>
    </row>
    <row r="5" spans="1:2">
      <c r="B5" s="249"/>
    </row>
    <row r="6" spans="1:2">
      <c r="B6" s="249"/>
    </row>
    <row r="7" spans="1:2">
      <c r="B7" s="249"/>
    </row>
    <row r="8" spans="1:2">
      <c r="B8" s="249"/>
    </row>
    <row r="9" spans="1:2">
      <c r="B9" s="249"/>
    </row>
    <row r="10" spans="1:2">
      <c r="B10" s="249"/>
    </row>
    <row r="11" spans="1:2">
      <c r="B11" s="249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3">
    <pageSetUpPr fitToPage="1"/>
  </sheetPr>
  <dimension ref="B2:F25"/>
  <sheetViews>
    <sheetView showGridLines="0" workbookViewId="0">
      <selection activeCell="D16" sqref="D16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VLOOKUP("B1",Bureaux!$A$2:$E$29,3,FALSE)</f>
        <v>B1 - 0003  GROUPE SCOLAIRE VICTOR HUGO (Faubourg de Montbéliard)</v>
      </c>
      <c r="C3"/>
    </row>
    <row r="4" spans="2:6" ht="20.100000000000001" customHeight="1">
      <c r="B4" s="21" t="str">
        <f>CONCATENATE(VLOOKUP("B1",Bureaux!$A$2:$E$29,4,FALSE)," Circonscription - Canton ",VLOOKUP("B1",Bureaux!$A$2:$E$29,5,FALSE))</f>
        <v>1ère Circonscription - Canton 3 - Belfort 2</v>
      </c>
      <c r="C4"/>
    </row>
    <row r="5" spans="2:6" ht="20.100000000000001" customHeight="1"/>
    <row r="6" spans="2:6" ht="20.100000000000001" customHeight="1" thickBot="1"/>
    <row r="7" spans="2:6" s="370" customFormat="1" ht="30" customHeight="1" thickBot="1">
      <c r="B7" s="366"/>
      <c r="C7" s="367" t="s">
        <v>1</v>
      </c>
      <c r="D7" s="368">
        <v>1108</v>
      </c>
      <c r="E7" s="369" t="s">
        <v>2</v>
      </c>
    </row>
    <row r="8" spans="2:6" s="370" customFormat="1" ht="30" customHeight="1">
      <c r="B8" s="371"/>
      <c r="C8" s="372" t="s">
        <v>55</v>
      </c>
      <c r="D8" s="373">
        <v>585</v>
      </c>
      <c r="E8" s="374"/>
    </row>
    <row r="9" spans="2:6" s="370" customFormat="1" ht="30" customHeight="1">
      <c r="B9" s="371"/>
      <c r="C9" s="372" t="s">
        <v>42</v>
      </c>
      <c r="D9" s="373">
        <v>585</v>
      </c>
      <c r="E9" s="374">
        <f>IF(D7=0,0,D9/D7)</f>
        <v>0.52797833935018046</v>
      </c>
      <c r="F9" s="375" t="s">
        <v>46</v>
      </c>
    </row>
    <row r="10" spans="2:6" s="370" customFormat="1" ht="30" customHeight="1">
      <c r="B10" s="371"/>
      <c r="C10" s="372" t="s">
        <v>124</v>
      </c>
      <c r="D10" s="373">
        <v>16</v>
      </c>
      <c r="E10" s="374">
        <f>IF(D7=0,0,D10/D7)</f>
        <v>1.444043321299639E-2</v>
      </c>
    </row>
    <row r="11" spans="2:6" s="370" customFormat="1" ht="30" customHeight="1">
      <c r="B11" s="371"/>
      <c r="C11" s="372" t="s">
        <v>4</v>
      </c>
      <c r="D11" s="373">
        <v>10</v>
      </c>
      <c r="E11" s="374">
        <f>IF(D9=0,0,D11/D9)</f>
        <v>1.7094017094017096E-2</v>
      </c>
      <c r="F11" s="375" t="s">
        <v>47</v>
      </c>
    </row>
    <row r="12" spans="2:6" s="370" customFormat="1" ht="30" customHeight="1" thickBot="1">
      <c r="B12" s="376"/>
      <c r="C12" s="377" t="s">
        <v>5</v>
      </c>
      <c r="D12" s="378">
        <v>559</v>
      </c>
      <c r="E12" s="379">
        <f>IF(D7=0,0,D12/D7)</f>
        <v>0.50451263537906132</v>
      </c>
      <c r="F12" s="375" t="s">
        <v>48</v>
      </c>
    </row>
    <row r="13" spans="2:6" s="384" customFormat="1" ht="30" customHeight="1">
      <c r="B13" s="380"/>
      <c r="C13" s="381" t="str">
        <f>Candidats!A2&amp;" "&amp;Candidats!B2</f>
        <v>Sophie MONTEL</v>
      </c>
      <c r="D13" s="382">
        <v>113</v>
      </c>
      <c r="E13" s="374">
        <f t="shared" ref="E13:E15" si="0">IF(D$12=0,0,D13/D$12)</f>
        <v>0.20214669051878353</v>
      </c>
      <c r="F13" s="383" t="s">
        <v>136</v>
      </c>
    </row>
    <row r="14" spans="2:6" s="384" customFormat="1" ht="30" customHeight="1">
      <c r="B14" s="380"/>
      <c r="C14" s="381" t="str">
        <f>Candidats!A3&amp;" "&amp;Candidats!B3</f>
        <v>François SAUVADET</v>
      </c>
      <c r="D14" s="382">
        <v>225</v>
      </c>
      <c r="E14" s="374">
        <f t="shared" si="0"/>
        <v>0.40250447227191416</v>
      </c>
    </row>
    <row r="15" spans="2:6" s="384" customFormat="1" ht="30" customHeight="1" thickBot="1">
      <c r="B15" s="385"/>
      <c r="C15" s="386" t="str">
        <f>Candidats!A4&amp;" "&amp;Candidats!B4</f>
        <v>Marie-Guite DUFAY</v>
      </c>
      <c r="D15" s="387">
        <v>221</v>
      </c>
      <c r="E15" s="388">
        <f t="shared" si="0"/>
        <v>0.39534883720930231</v>
      </c>
    </row>
    <row r="16" spans="2:6" ht="20.100000000000001" customHeight="1">
      <c r="D16" s="22" t="str">
        <f>IF(SUM(D13:D15)&lt;&gt;D12,"!!! FAUX","")</f>
        <v/>
      </c>
    </row>
    <row r="17" spans="3:5" ht="20.100000000000001" customHeight="1">
      <c r="C17" s="23" t="s">
        <v>6</v>
      </c>
      <c r="D17" s="22">
        <f>SUM(D13:D15)</f>
        <v>559</v>
      </c>
    </row>
    <row r="18" spans="3:5" s="138" customFormat="1" ht="9.9499999999999993" customHeight="1">
      <c r="C18" s="139"/>
      <c r="D18" s="140"/>
    </row>
    <row r="19" spans="3:5" s="138" customFormat="1" ht="9.9499999999999993" customHeight="1">
      <c r="C19" s="139"/>
      <c r="D19" s="140"/>
      <c r="E19" s="141" t="s">
        <v>49</v>
      </c>
    </row>
    <row r="20" spans="3:5" s="138" customFormat="1" ht="9.9499999999999993" customHeight="1">
      <c r="C20" s="139"/>
      <c r="D20" s="140"/>
      <c r="E20" s="141" t="s">
        <v>50</v>
      </c>
    </row>
    <row r="21" spans="3:5" s="138" customFormat="1" ht="9.9499999999999993" customHeight="1">
      <c r="C21" s="139"/>
      <c r="D21" s="140"/>
      <c r="E21" s="141" t="s">
        <v>51</v>
      </c>
    </row>
    <row r="22" spans="3:5" ht="9.9499999999999993" customHeight="1">
      <c r="E22" s="141" t="s">
        <v>52</v>
      </c>
    </row>
    <row r="23" spans="3:5" ht="9.9499999999999993" customHeight="1"/>
    <row r="24" spans="3:5" ht="9.9499999999999993" customHeight="1"/>
    <row r="25" spans="3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(2ème Tour)&amp;R&amp;"Times New Roman,Normal"&amp;12 13 Décembre 2015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4">
    <pageSetUpPr fitToPage="1"/>
  </sheetPr>
  <dimension ref="B2:F25"/>
  <sheetViews>
    <sheetView showGridLines="0" workbookViewId="0">
      <selection activeCell="D16" sqref="D16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VLOOKUP("B2",Bureaux!$A$2:$E$29,3,FALSE)</f>
        <v>B2 - 0004  GROUPE SCOLAIRE VICTOR HUGO (Faubourg de Montbéliard)</v>
      </c>
      <c r="C3"/>
    </row>
    <row r="4" spans="2:6" ht="20.100000000000001" customHeight="1">
      <c r="B4" s="21" t="str">
        <f>CONCATENATE(VLOOKUP("B2",Bureaux!$A$2:$E$29,4,FALSE)," Circonscription - Canton ",VLOOKUP("B2",Bureaux!$A$2:$E$29,5,FALSE))</f>
        <v>1ère Circonscription - Canton 3 - Belfort 2</v>
      </c>
      <c r="C4"/>
    </row>
    <row r="5" spans="2:6" ht="20.100000000000001" customHeight="1"/>
    <row r="6" spans="2:6" ht="20.100000000000001" customHeight="1" thickBot="1"/>
    <row r="7" spans="2:6" s="370" customFormat="1" ht="30" customHeight="1" thickBot="1">
      <c r="B7" s="366"/>
      <c r="C7" s="367" t="s">
        <v>1</v>
      </c>
      <c r="D7" s="368">
        <v>1129</v>
      </c>
      <c r="E7" s="369" t="s">
        <v>2</v>
      </c>
    </row>
    <row r="8" spans="2:6" s="370" customFormat="1" ht="30" customHeight="1">
      <c r="B8" s="371"/>
      <c r="C8" s="372" t="s">
        <v>55</v>
      </c>
      <c r="D8" s="373">
        <v>673</v>
      </c>
      <c r="E8" s="374"/>
    </row>
    <row r="9" spans="2:6" s="370" customFormat="1" ht="30" customHeight="1">
      <c r="B9" s="371"/>
      <c r="C9" s="372" t="s">
        <v>42</v>
      </c>
      <c r="D9" s="373">
        <v>673</v>
      </c>
      <c r="E9" s="374">
        <f>IF(D7=0,0,D9/D7)</f>
        <v>0.59610274579273692</v>
      </c>
      <c r="F9" s="375" t="s">
        <v>46</v>
      </c>
    </row>
    <row r="10" spans="2:6" s="370" customFormat="1" ht="30" customHeight="1">
      <c r="B10" s="371"/>
      <c r="C10" s="372" t="s">
        <v>124</v>
      </c>
      <c r="D10" s="373">
        <v>19</v>
      </c>
      <c r="E10" s="374">
        <f>IF(D7=0,0,D10/D7)</f>
        <v>1.682905225863596E-2</v>
      </c>
    </row>
    <row r="11" spans="2:6" s="370" customFormat="1" ht="30" customHeight="1">
      <c r="B11" s="371"/>
      <c r="C11" s="372" t="s">
        <v>4</v>
      </c>
      <c r="D11" s="373">
        <v>9</v>
      </c>
      <c r="E11" s="374">
        <f>IF(D9=0,0,D11/D9)</f>
        <v>1.3372956909361069E-2</v>
      </c>
      <c r="F11" s="375" t="s">
        <v>47</v>
      </c>
    </row>
    <row r="12" spans="2:6" s="370" customFormat="1" ht="30" customHeight="1" thickBot="1">
      <c r="B12" s="376"/>
      <c r="C12" s="377" t="s">
        <v>5</v>
      </c>
      <c r="D12" s="378">
        <v>645</v>
      </c>
      <c r="E12" s="379">
        <f>IF(D7=0,0,D12/D7)</f>
        <v>0.57130203720106287</v>
      </c>
      <c r="F12" s="375" t="s">
        <v>48</v>
      </c>
    </row>
    <row r="13" spans="2:6" s="384" customFormat="1" ht="30" customHeight="1">
      <c r="B13" s="380"/>
      <c r="C13" s="381" t="str">
        <f>Candidats!A2&amp;" "&amp;Candidats!B2</f>
        <v>Sophie MONTEL</v>
      </c>
      <c r="D13" s="382">
        <v>137</v>
      </c>
      <c r="E13" s="374">
        <f t="shared" ref="E13:E15" si="0">IF(D$12=0,0,D13/D$12)</f>
        <v>0.21240310077519381</v>
      </c>
      <c r="F13" s="383" t="s">
        <v>136</v>
      </c>
    </row>
    <row r="14" spans="2:6" s="384" customFormat="1" ht="30" customHeight="1">
      <c r="B14" s="380"/>
      <c r="C14" s="381" t="str">
        <f>Candidats!A3&amp;" "&amp;Candidats!B3</f>
        <v>François SAUVADET</v>
      </c>
      <c r="D14" s="382">
        <v>280</v>
      </c>
      <c r="E14" s="374">
        <f t="shared" si="0"/>
        <v>0.43410852713178294</v>
      </c>
    </row>
    <row r="15" spans="2:6" s="384" customFormat="1" ht="30" customHeight="1" thickBot="1">
      <c r="B15" s="385"/>
      <c r="C15" s="386" t="str">
        <f>Candidats!A4&amp;" "&amp;Candidats!B4</f>
        <v>Marie-Guite DUFAY</v>
      </c>
      <c r="D15" s="387">
        <v>228</v>
      </c>
      <c r="E15" s="388">
        <f t="shared" si="0"/>
        <v>0.35348837209302325</v>
      </c>
    </row>
    <row r="16" spans="2:6" ht="20.100000000000001" customHeight="1">
      <c r="D16" s="22" t="str">
        <f>IF(SUM(D13:D15)&lt;&gt;D12,"!!! FAUX","")</f>
        <v/>
      </c>
    </row>
    <row r="17" spans="3:5" ht="20.100000000000001" customHeight="1">
      <c r="C17" s="23" t="s">
        <v>6</v>
      </c>
      <c r="D17" s="22">
        <f>SUM(D13:D15)</f>
        <v>645</v>
      </c>
    </row>
    <row r="18" spans="3:5" s="138" customFormat="1" ht="9.9499999999999993" customHeight="1">
      <c r="C18" s="139"/>
      <c r="D18" s="140"/>
    </row>
    <row r="19" spans="3:5" s="138" customFormat="1" ht="9.9499999999999993" customHeight="1">
      <c r="C19" s="139"/>
      <c r="D19" s="140"/>
      <c r="E19" s="141" t="s">
        <v>49</v>
      </c>
    </row>
    <row r="20" spans="3:5" s="138" customFormat="1" ht="9.9499999999999993" customHeight="1">
      <c r="C20" s="139"/>
      <c r="D20" s="140"/>
      <c r="E20" s="141" t="s">
        <v>50</v>
      </c>
    </row>
    <row r="21" spans="3:5" s="138" customFormat="1" ht="9.9499999999999993" customHeight="1">
      <c r="C21" s="139"/>
      <c r="D21" s="140"/>
      <c r="E21" s="141" t="s">
        <v>51</v>
      </c>
    </row>
    <row r="22" spans="3:5" ht="9.9499999999999993" customHeight="1">
      <c r="E22" s="141" t="s">
        <v>52</v>
      </c>
    </row>
    <row r="23" spans="3:5" ht="9.9499999999999993" customHeight="1"/>
    <row r="24" spans="3:5" ht="9.9499999999999993" customHeight="1"/>
    <row r="25" spans="3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(2ème Tour)&amp;R&amp;"Times New Roman,Normal"&amp;12 13 Décembre 2015
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8">
    <pageSetUpPr fitToPage="1"/>
  </sheetPr>
  <dimension ref="B2:F25"/>
  <sheetViews>
    <sheetView showGridLines="0" workbookViewId="0">
      <selection activeCell="D16" sqref="D16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VLOOKUP("C1",Bureaux!$A$2:$E$29,3,FALSE)</f>
        <v>C1 - 0008  ÉCOLE VICTOR SCHOELCHER (Rue Gaston Deferre)</v>
      </c>
      <c r="C3"/>
    </row>
    <row r="4" spans="2:6" ht="20.100000000000001" customHeight="1">
      <c r="B4" s="21" t="str">
        <f>CONCATENATE(VLOOKUP("C1",Bureaux!$A$2:$E$29,4,FALSE)," Circonscription - Canton ",VLOOKUP("C1",Bureaux!$A$2:$E$29,5,FALSE))</f>
        <v>1ère Circonscription - Canton 3 - Belfort 2</v>
      </c>
      <c r="C4"/>
    </row>
    <row r="5" spans="2:6" ht="20.100000000000001" customHeight="1"/>
    <row r="6" spans="2:6" ht="20.100000000000001" customHeight="1" thickBot="1"/>
    <row r="7" spans="2:6" s="370" customFormat="1" ht="30" customHeight="1" thickBot="1">
      <c r="B7" s="366"/>
      <c r="C7" s="367" t="s">
        <v>1</v>
      </c>
      <c r="D7" s="368">
        <v>1215</v>
      </c>
      <c r="E7" s="369" t="s">
        <v>2</v>
      </c>
    </row>
    <row r="8" spans="2:6" s="370" customFormat="1" ht="30" customHeight="1">
      <c r="B8" s="371"/>
      <c r="C8" s="372" t="s">
        <v>55</v>
      </c>
      <c r="D8" s="373">
        <v>627</v>
      </c>
      <c r="E8" s="374"/>
    </row>
    <row r="9" spans="2:6" s="370" customFormat="1" ht="30" customHeight="1">
      <c r="B9" s="371"/>
      <c r="C9" s="372" t="s">
        <v>42</v>
      </c>
      <c r="D9" s="373">
        <v>627</v>
      </c>
      <c r="E9" s="374">
        <f>IF(D7=0,0,D9/D7)</f>
        <v>0.51604938271604939</v>
      </c>
      <c r="F9" s="375" t="s">
        <v>46</v>
      </c>
    </row>
    <row r="10" spans="2:6" s="370" customFormat="1" ht="30" customHeight="1">
      <c r="B10" s="371"/>
      <c r="C10" s="372" t="s">
        <v>124</v>
      </c>
      <c r="D10" s="373">
        <v>15</v>
      </c>
      <c r="E10" s="374">
        <f>IF(D7=0,0,D10/D7)</f>
        <v>1.2345679012345678E-2</v>
      </c>
    </row>
    <row r="11" spans="2:6" s="370" customFormat="1" ht="30" customHeight="1">
      <c r="B11" s="371"/>
      <c r="C11" s="372" t="s">
        <v>4</v>
      </c>
      <c r="D11" s="373">
        <v>10</v>
      </c>
      <c r="E11" s="374">
        <f>IF(D9=0,0,D11/D9)</f>
        <v>1.5948963317384369E-2</v>
      </c>
      <c r="F11" s="375" t="s">
        <v>47</v>
      </c>
    </row>
    <row r="12" spans="2:6" s="370" customFormat="1" ht="30" customHeight="1" thickBot="1">
      <c r="B12" s="376"/>
      <c r="C12" s="377" t="s">
        <v>5</v>
      </c>
      <c r="D12" s="378">
        <v>602</v>
      </c>
      <c r="E12" s="379">
        <f>IF(D7=0,0,D12/D7)</f>
        <v>0.49547325102880657</v>
      </c>
      <c r="F12" s="375" t="s">
        <v>48</v>
      </c>
    </row>
    <row r="13" spans="2:6" s="384" customFormat="1" ht="30" customHeight="1">
      <c r="B13" s="380"/>
      <c r="C13" s="381" t="str">
        <f>Candidats!A2&amp;" "&amp;Candidats!B2</f>
        <v>Sophie MONTEL</v>
      </c>
      <c r="D13" s="382">
        <v>147</v>
      </c>
      <c r="E13" s="374">
        <f t="shared" ref="E13:E15" si="0">IF(D$12=0,0,D13/D$12)</f>
        <v>0.2441860465116279</v>
      </c>
      <c r="F13" s="383" t="s">
        <v>136</v>
      </c>
    </row>
    <row r="14" spans="2:6" s="384" customFormat="1" ht="30" customHeight="1">
      <c r="B14" s="380"/>
      <c r="C14" s="381" t="str">
        <f>Candidats!A3&amp;" "&amp;Candidats!B3</f>
        <v>François SAUVADET</v>
      </c>
      <c r="D14" s="382">
        <v>227</v>
      </c>
      <c r="E14" s="374">
        <f t="shared" si="0"/>
        <v>0.37707641196013292</v>
      </c>
    </row>
    <row r="15" spans="2:6" s="384" customFormat="1" ht="30" customHeight="1" thickBot="1">
      <c r="B15" s="385"/>
      <c r="C15" s="386" t="str">
        <f>Candidats!A4&amp;" "&amp;Candidats!B4</f>
        <v>Marie-Guite DUFAY</v>
      </c>
      <c r="D15" s="387">
        <v>228</v>
      </c>
      <c r="E15" s="388">
        <f t="shared" si="0"/>
        <v>0.37873754152823919</v>
      </c>
    </row>
    <row r="16" spans="2:6" ht="20.100000000000001" customHeight="1">
      <c r="D16" s="22" t="str">
        <f>IF(SUM(D13:D15)&lt;&gt;D12,"!!! FAUX","")</f>
        <v/>
      </c>
    </row>
    <row r="17" spans="3:5" ht="20.100000000000001" customHeight="1">
      <c r="C17" s="23" t="s">
        <v>6</v>
      </c>
      <c r="D17" s="22">
        <f>SUM(D13:D15)</f>
        <v>602</v>
      </c>
    </row>
    <row r="18" spans="3:5" s="138" customFormat="1" ht="9.9499999999999993" customHeight="1">
      <c r="C18" s="139"/>
      <c r="D18" s="140"/>
    </row>
    <row r="19" spans="3:5" s="138" customFormat="1" ht="9.9499999999999993" customHeight="1">
      <c r="C19" s="139"/>
      <c r="D19" s="140"/>
      <c r="E19" s="141" t="s">
        <v>49</v>
      </c>
    </row>
    <row r="20" spans="3:5" s="138" customFormat="1" ht="9.9499999999999993" customHeight="1">
      <c r="C20" s="139"/>
      <c r="D20" s="140"/>
      <c r="E20" s="141" t="s">
        <v>50</v>
      </c>
    </row>
    <row r="21" spans="3:5" s="138" customFormat="1" ht="9.9499999999999993" customHeight="1">
      <c r="C21" s="139"/>
      <c r="D21" s="140"/>
      <c r="E21" s="141" t="s">
        <v>51</v>
      </c>
    </row>
    <row r="22" spans="3:5" ht="9.9499999999999993" customHeight="1">
      <c r="E22" s="141" t="s">
        <v>52</v>
      </c>
    </row>
    <row r="23" spans="3:5" ht="9.9499999999999993" customHeight="1"/>
    <row r="24" spans="3:5" ht="9.9499999999999993" customHeight="1"/>
    <row r="25" spans="3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(2ème Tour)&amp;R&amp;"Times New Roman,Normal"&amp;12 13 Décembre 2015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9">
    <pageSetUpPr fitToPage="1"/>
  </sheetPr>
  <dimension ref="B2:F25"/>
  <sheetViews>
    <sheetView showGridLines="0" workbookViewId="0">
      <selection activeCell="D16" sqref="D16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VLOOKUP("C2",Bureaux!$A$2:$E$29,3,FALSE)</f>
        <v>C2 - 0009  MAISON DU PEUPLE (Place de la Résistance)</v>
      </c>
      <c r="C3"/>
    </row>
    <row r="4" spans="2:6" ht="20.100000000000001" customHeight="1">
      <c r="B4" s="21" t="str">
        <f>CONCATENATE(VLOOKUP("C2",Bureaux!$A$2:$E$29,4,FALSE)," Circonscription - Canton ",VLOOKUP("C2",Bureaux!$A$2:$E$29,5,FALSE))</f>
        <v>1ère Circonscription - Canton 3 - Belfort 2</v>
      </c>
      <c r="C4"/>
    </row>
    <row r="5" spans="2:6" ht="20.100000000000001" customHeight="1"/>
    <row r="6" spans="2:6" ht="20.100000000000001" customHeight="1" thickBot="1"/>
    <row r="7" spans="2:6" s="370" customFormat="1" ht="30" customHeight="1" thickBot="1">
      <c r="B7" s="366"/>
      <c r="C7" s="367" t="s">
        <v>1</v>
      </c>
      <c r="D7" s="368">
        <v>756</v>
      </c>
      <c r="E7" s="369" t="s">
        <v>2</v>
      </c>
    </row>
    <row r="8" spans="2:6" s="370" customFormat="1" ht="30" customHeight="1">
      <c r="B8" s="371"/>
      <c r="C8" s="372" t="s">
        <v>55</v>
      </c>
      <c r="D8" s="373">
        <v>449</v>
      </c>
      <c r="E8" s="374"/>
    </row>
    <row r="9" spans="2:6" s="370" customFormat="1" ht="30" customHeight="1">
      <c r="B9" s="371"/>
      <c r="C9" s="372" t="s">
        <v>42</v>
      </c>
      <c r="D9" s="373">
        <v>449</v>
      </c>
      <c r="E9" s="374">
        <f>IF(D7=0,0,D9/D7)</f>
        <v>0.59391534391534395</v>
      </c>
      <c r="F9" s="375" t="s">
        <v>46</v>
      </c>
    </row>
    <row r="10" spans="2:6" s="370" customFormat="1" ht="30" customHeight="1">
      <c r="B10" s="371"/>
      <c r="C10" s="372" t="s">
        <v>124</v>
      </c>
      <c r="D10" s="373">
        <v>9</v>
      </c>
      <c r="E10" s="374">
        <f>IF(D7=0,0,D10/D7)</f>
        <v>1.1904761904761904E-2</v>
      </c>
    </row>
    <row r="11" spans="2:6" s="370" customFormat="1" ht="30" customHeight="1">
      <c r="B11" s="371"/>
      <c r="C11" s="372" t="s">
        <v>4</v>
      </c>
      <c r="D11" s="373">
        <v>11</v>
      </c>
      <c r="E11" s="374">
        <f>IF(D9=0,0,D11/D9)</f>
        <v>2.4498886414253896E-2</v>
      </c>
      <c r="F11" s="375" t="s">
        <v>47</v>
      </c>
    </row>
    <row r="12" spans="2:6" s="370" customFormat="1" ht="30" customHeight="1" thickBot="1">
      <c r="B12" s="376"/>
      <c r="C12" s="377" t="s">
        <v>5</v>
      </c>
      <c r="D12" s="378">
        <v>429</v>
      </c>
      <c r="E12" s="379">
        <f>IF(D7=0,0,D12/D7)</f>
        <v>0.56746031746031744</v>
      </c>
      <c r="F12" s="375" t="s">
        <v>48</v>
      </c>
    </row>
    <row r="13" spans="2:6" s="384" customFormat="1" ht="30" customHeight="1">
      <c r="B13" s="380"/>
      <c r="C13" s="381" t="str">
        <f>Candidats!A2&amp;" "&amp;Candidats!B2</f>
        <v>Sophie MONTEL</v>
      </c>
      <c r="D13" s="382">
        <v>100</v>
      </c>
      <c r="E13" s="374">
        <f t="shared" ref="E13:E15" si="0">IF(D$12=0,0,D13/D$12)</f>
        <v>0.23310023310023309</v>
      </c>
      <c r="F13" s="383" t="s">
        <v>136</v>
      </c>
    </row>
    <row r="14" spans="2:6" s="384" customFormat="1" ht="30" customHeight="1">
      <c r="B14" s="380"/>
      <c r="C14" s="381" t="str">
        <f>Candidats!A3&amp;" "&amp;Candidats!B3</f>
        <v>François SAUVADET</v>
      </c>
      <c r="D14" s="382">
        <v>177</v>
      </c>
      <c r="E14" s="374">
        <f t="shared" si="0"/>
        <v>0.41258741258741261</v>
      </c>
    </row>
    <row r="15" spans="2:6" s="384" customFormat="1" ht="30" customHeight="1" thickBot="1">
      <c r="B15" s="385"/>
      <c r="C15" s="386" t="str">
        <f>Candidats!A4&amp;" "&amp;Candidats!B4</f>
        <v>Marie-Guite DUFAY</v>
      </c>
      <c r="D15" s="387">
        <v>152</v>
      </c>
      <c r="E15" s="388">
        <f t="shared" si="0"/>
        <v>0.35431235431235431</v>
      </c>
    </row>
    <row r="16" spans="2:6" ht="20.100000000000001" customHeight="1">
      <c r="D16" s="22" t="str">
        <f>IF(SUM(D13:D15)&lt;&gt;D12,"!!! FAUX","")</f>
        <v/>
      </c>
    </row>
    <row r="17" spans="3:5" ht="20.100000000000001" customHeight="1">
      <c r="C17" s="23" t="s">
        <v>6</v>
      </c>
      <c r="D17" s="22">
        <f>SUM(D13:D15)</f>
        <v>429</v>
      </c>
    </row>
    <row r="18" spans="3:5" s="138" customFormat="1" ht="9.9499999999999993" customHeight="1">
      <c r="C18" s="139"/>
      <c r="D18" s="140"/>
    </row>
    <row r="19" spans="3:5" s="138" customFormat="1" ht="9.9499999999999993" customHeight="1">
      <c r="C19" s="139"/>
      <c r="D19" s="140"/>
      <c r="E19" s="141" t="s">
        <v>49</v>
      </c>
    </row>
    <row r="20" spans="3:5" s="138" customFormat="1" ht="9.9499999999999993" customHeight="1">
      <c r="C20" s="139"/>
      <c r="D20" s="140"/>
      <c r="E20" s="141" t="s">
        <v>50</v>
      </c>
    </row>
    <row r="21" spans="3:5" s="138" customFormat="1" ht="9.9499999999999993" customHeight="1">
      <c r="C21" s="139"/>
      <c r="D21" s="140"/>
      <c r="E21" s="141" t="s">
        <v>51</v>
      </c>
    </row>
    <row r="22" spans="3:5" ht="9.9499999999999993" customHeight="1">
      <c r="E22" s="141" t="s">
        <v>52</v>
      </c>
    </row>
    <row r="23" spans="3:5" ht="9.9499999999999993" customHeight="1"/>
    <row r="24" spans="3:5" ht="9.9499999999999993" customHeight="1"/>
    <row r="25" spans="3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(2ème Tour)&amp;R&amp;"Times New Roman,Normal"&amp;12 13 Décembre 2015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10">
    <pageSetUpPr fitToPage="1"/>
  </sheetPr>
  <dimension ref="B2:F25"/>
  <sheetViews>
    <sheetView showGridLines="0" workbookViewId="0">
      <selection activeCell="D16" sqref="D16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VLOOKUP("C3",Bureaux!$A$2:$E$29,3,FALSE)</f>
        <v>C3 - 0010  MAISON DU PEUPLE (Place de la Résistance)</v>
      </c>
      <c r="C3"/>
    </row>
    <row r="4" spans="2:6" ht="20.100000000000001" customHeight="1">
      <c r="B4" s="21" t="str">
        <f>CONCATENATE(VLOOKUP("C3",Bureaux!$A$2:$E$29,4,FALSE)," Circonscription - Canton ",VLOOKUP("C3",Bureaux!$A$2:$E$29,5,FALSE))</f>
        <v>1ère Circonscription - Canton 3 - Belfort 2</v>
      </c>
      <c r="C4"/>
    </row>
    <row r="5" spans="2:6" ht="20.100000000000001" customHeight="1"/>
    <row r="6" spans="2:6" ht="20.100000000000001" customHeight="1" thickBot="1"/>
    <row r="7" spans="2:6" s="370" customFormat="1" ht="30" customHeight="1" thickBot="1">
      <c r="B7" s="366"/>
      <c r="C7" s="367" t="s">
        <v>1</v>
      </c>
      <c r="D7" s="368">
        <v>939</v>
      </c>
      <c r="E7" s="369" t="s">
        <v>2</v>
      </c>
    </row>
    <row r="8" spans="2:6" s="370" customFormat="1" ht="30" customHeight="1">
      <c r="B8" s="371"/>
      <c r="C8" s="372" t="s">
        <v>55</v>
      </c>
      <c r="D8" s="373">
        <v>572</v>
      </c>
      <c r="E8" s="374"/>
    </row>
    <row r="9" spans="2:6" s="370" customFormat="1" ht="30" customHeight="1">
      <c r="B9" s="371"/>
      <c r="C9" s="372" t="s">
        <v>42</v>
      </c>
      <c r="D9" s="373">
        <v>572</v>
      </c>
      <c r="E9" s="374">
        <f>IF(D7=0,0,D9/D7)</f>
        <v>0.60915867944621938</v>
      </c>
      <c r="F9" s="375" t="s">
        <v>46</v>
      </c>
    </row>
    <row r="10" spans="2:6" s="370" customFormat="1" ht="30" customHeight="1">
      <c r="B10" s="371"/>
      <c r="C10" s="372" t="s">
        <v>124</v>
      </c>
      <c r="D10" s="373">
        <v>12</v>
      </c>
      <c r="E10" s="374">
        <f>IF(D7=0,0,D10/D7)</f>
        <v>1.2779552715654952E-2</v>
      </c>
    </row>
    <row r="11" spans="2:6" s="370" customFormat="1" ht="30" customHeight="1">
      <c r="B11" s="371"/>
      <c r="C11" s="372" t="s">
        <v>4</v>
      </c>
      <c r="D11" s="373">
        <v>12</v>
      </c>
      <c r="E11" s="374">
        <f>IF(D9=0,0,D11/D9)</f>
        <v>2.097902097902098E-2</v>
      </c>
      <c r="F11" s="375" t="s">
        <v>47</v>
      </c>
    </row>
    <row r="12" spans="2:6" s="370" customFormat="1" ht="30" customHeight="1" thickBot="1">
      <c r="B12" s="376"/>
      <c r="C12" s="377" t="s">
        <v>5</v>
      </c>
      <c r="D12" s="378">
        <v>548</v>
      </c>
      <c r="E12" s="379">
        <f>IF(D7=0,0,D12/D7)</f>
        <v>0.58359957401490947</v>
      </c>
      <c r="F12" s="375" t="s">
        <v>48</v>
      </c>
    </row>
    <row r="13" spans="2:6" s="384" customFormat="1" ht="30" customHeight="1">
      <c r="B13" s="380"/>
      <c r="C13" s="381" t="str">
        <f>Candidats!A2&amp;" "&amp;Candidats!B2</f>
        <v>Sophie MONTEL</v>
      </c>
      <c r="D13" s="382">
        <v>112</v>
      </c>
      <c r="E13" s="374">
        <f t="shared" ref="E13:E15" si="0">IF(D$12=0,0,D13/D$12)</f>
        <v>0.20437956204379562</v>
      </c>
      <c r="F13" s="383" t="s">
        <v>136</v>
      </c>
    </row>
    <row r="14" spans="2:6" s="384" customFormat="1" ht="30" customHeight="1">
      <c r="B14" s="380"/>
      <c r="C14" s="381" t="str">
        <f>Candidats!A3&amp;" "&amp;Candidats!B3</f>
        <v>François SAUVADET</v>
      </c>
      <c r="D14" s="382">
        <v>220</v>
      </c>
      <c r="E14" s="374">
        <f t="shared" si="0"/>
        <v>0.40145985401459855</v>
      </c>
    </row>
    <row r="15" spans="2:6" s="384" customFormat="1" ht="30" customHeight="1" thickBot="1">
      <c r="B15" s="385"/>
      <c r="C15" s="386" t="str">
        <f>Candidats!A4&amp;" "&amp;Candidats!B4</f>
        <v>Marie-Guite DUFAY</v>
      </c>
      <c r="D15" s="387">
        <v>216</v>
      </c>
      <c r="E15" s="388">
        <f t="shared" si="0"/>
        <v>0.39416058394160586</v>
      </c>
    </row>
    <row r="16" spans="2:6" ht="20.100000000000001" customHeight="1">
      <c r="D16" s="22" t="str">
        <f>IF(SUM(D13:D15)&lt;&gt;D12,"!!! FAUX","")</f>
        <v/>
      </c>
    </row>
    <row r="17" spans="3:5" ht="20.100000000000001" customHeight="1">
      <c r="C17" s="23" t="s">
        <v>6</v>
      </c>
      <c r="D17" s="22">
        <f>SUM(D13:D15)</f>
        <v>548</v>
      </c>
    </row>
    <row r="18" spans="3:5" s="138" customFormat="1" ht="9.9499999999999993" customHeight="1">
      <c r="C18" s="139"/>
      <c r="D18" s="140"/>
    </row>
    <row r="19" spans="3:5" s="138" customFormat="1" ht="9.9499999999999993" customHeight="1">
      <c r="C19" s="139"/>
      <c r="D19" s="140"/>
      <c r="E19" s="141" t="s">
        <v>49</v>
      </c>
    </row>
    <row r="20" spans="3:5" s="138" customFormat="1" ht="9.9499999999999993" customHeight="1">
      <c r="C20" s="139"/>
      <c r="D20" s="140"/>
      <c r="E20" s="141" t="s">
        <v>50</v>
      </c>
    </row>
    <row r="21" spans="3:5" s="138" customFormat="1" ht="9.9499999999999993" customHeight="1">
      <c r="C21" s="139"/>
      <c r="D21" s="140"/>
      <c r="E21" s="141" t="s">
        <v>51</v>
      </c>
    </row>
    <row r="22" spans="3:5" ht="9.9499999999999993" customHeight="1">
      <c r="E22" s="141" t="s">
        <v>52</v>
      </c>
    </row>
    <row r="23" spans="3:5" ht="9.9499999999999993" customHeight="1"/>
    <row r="24" spans="3:5" ht="9.9499999999999993" customHeight="1"/>
    <row r="25" spans="3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(2ème Tour)&amp;R&amp;"Times New Roman,Normal"&amp;12 13 Décembre 2015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11">
    <pageSetUpPr fitToPage="1"/>
  </sheetPr>
  <dimension ref="B2:F25"/>
  <sheetViews>
    <sheetView showGridLines="0" workbookViewId="0">
      <selection activeCell="D16" sqref="D16"/>
    </sheetView>
  </sheetViews>
  <sheetFormatPr baseColWidth="10" defaultRowHeight="12.75"/>
  <cols>
    <col min="1" max="1" width="4.7109375" customWidth="1"/>
    <col min="2" max="2" width="5.85546875" customWidth="1"/>
    <col min="3" max="3" width="40.7109375" style="21" customWidth="1"/>
    <col min="4" max="5" width="30.7109375" style="22" customWidth="1"/>
  </cols>
  <sheetData>
    <row r="2" spans="2:6" ht="20.100000000000001" customHeight="1">
      <c r="C2"/>
    </row>
    <row r="3" spans="2:6" ht="20.100000000000001" customHeight="1">
      <c r="B3" s="21" t="str">
        <f>VLOOKUP("D1",Bureaux!$A$2:$E$29,3,FALSE)</f>
        <v>D1 - 0011  GROUPE SCOLAIRE CHÂTEAUDUN (Rue de Châteaudun)</v>
      </c>
      <c r="C3"/>
    </row>
    <row r="4" spans="2:6" ht="20.100000000000001" customHeight="1">
      <c r="B4" s="21" t="str">
        <f>CONCATENATE(VLOOKUP("D1",Bureaux!$A$2:$E$29,4,FALSE)," Circonscription - Canton ",VLOOKUP("D1",Bureaux!$A$2:$E$29,5,FALSE))</f>
        <v>1ère Circonscription - Canton 3 - Belfort 2</v>
      </c>
      <c r="C4"/>
    </row>
    <row r="5" spans="2:6" ht="20.100000000000001" customHeight="1"/>
    <row r="6" spans="2:6" ht="20.100000000000001" customHeight="1" thickBot="1"/>
    <row r="7" spans="2:6" s="370" customFormat="1" ht="30" customHeight="1" thickBot="1">
      <c r="B7" s="366"/>
      <c r="C7" s="367" t="s">
        <v>1</v>
      </c>
      <c r="D7" s="368">
        <v>1041</v>
      </c>
      <c r="E7" s="369" t="s">
        <v>2</v>
      </c>
    </row>
    <row r="8" spans="2:6" s="370" customFormat="1" ht="30" customHeight="1">
      <c r="B8" s="371"/>
      <c r="C8" s="372" t="s">
        <v>55</v>
      </c>
      <c r="D8" s="373">
        <v>561</v>
      </c>
      <c r="E8" s="374"/>
    </row>
    <row r="9" spans="2:6" s="370" customFormat="1" ht="30" customHeight="1">
      <c r="B9" s="371"/>
      <c r="C9" s="372" t="s">
        <v>42</v>
      </c>
      <c r="D9" s="373">
        <v>561</v>
      </c>
      <c r="E9" s="374">
        <f>IF(D7=0,0,D9/D7)</f>
        <v>0.5389048991354467</v>
      </c>
      <c r="F9" s="375" t="s">
        <v>46</v>
      </c>
    </row>
    <row r="10" spans="2:6" s="370" customFormat="1" ht="30" customHeight="1">
      <c r="B10" s="371"/>
      <c r="C10" s="372" t="s">
        <v>124</v>
      </c>
      <c r="D10" s="373">
        <v>10</v>
      </c>
      <c r="E10" s="374">
        <f>IF(D7=0,0,D10/D7)</f>
        <v>9.6061479346781949E-3</v>
      </c>
    </row>
    <row r="11" spans="2:6" s="370" customFormat="1" ht="30" customHeight="1">
      <c r="B11" s="371"/>
      <c r="C11" s="372" t="s">
        <v>4</v>
      </c>
      <c r="D11" s="373">
        <v>17</v>
      </c>
      <c r="E11" s="374">
        <f>IF(D9=0,0,D11/D9)</f>
        <v>3.0303030303030304E-2</v>
      </c>
      <c r="F11" s="375" t="s">
        <v>47</v>
      </c>
    </row>
    <row r="12" spans="2:6" s="370" customFormat="1" ht="30" customHeight="1" thickBot="1">
      <c r="B12" s="376"/>
      <c r="C12" s="377" t="s">
        <v>5</v>
      </c>
      <c r="D12" s="378">
        <v>534</v>
      </c>
      <c r="E12" s="379">
        <f>IF(D7=0,0,D12/D7)</f>
        <v>0.51296829971181557</v>
      </c>
      <c r="F12" s="375" t="s">
        <v>48</v>
      </c>
    </row>
    <row r="13" spans="2:6" s="384" customFormat="1" ht="30" customHeight="1">
      <c r="B13" s="380"/>
      <c r="C13" s="381" t="str">
        <f>Candidats!A2&amp;" "&amp;Candidats!B2</f>
        <v>Sophie MONTEL</v>
      </c>
      <c r="D13" s="382">
        <v>138</v>
      </c>
      <c r="E13" s="374">
        <f t="shared" ref="E13:E15" si="0">IF(D$12=0,0,D13/D$12)</f>
        <v>0.25842696629213485</v>
      </c>
      <c r="F13" s="383" t="s">
        <v>136</v>
      </c>
    </row>
    <row r="14" spans="2:6" s="384" customFormat="1" ht="30" customHeight="1">
      <c r="B14" s="380"/>
      <c r="C14" s="381" t="str">
        <f>Candidats!A3&amp;" "&amp;Candidats!B3</f>
        <v>François SAUVADET</v>
      </c>
      <c r="D14" s="382">
        <v>217</v>
      </c>
      <c r="E14" s="374">
        <f t="shared" si="0"/>
        <v>0.40636704119850187</v>
      </c>
    </row>
    <row r="15" spans="2:6" s="384" customFormat="1" ht="30" customHeight="1" thickBot="1">
      <c r="B15" s="385"/>
      <c r="C15" s="386" t="str">
        <f>Candidats!A4&amp;" "&amp;Candidats!B4</f>
        <v>Marie-Guite DUFAY</v>
      </c>
      <c r="D15" s="387">
        <v>179</v>
      </c>
      <c r="E15" s="388">
        <f t="shared" si="0"/>
        <v>0.33520599250936328</v>
      </c>
    </row>
    <row r="16" spans="2:6" ht="20.100000000000001" customHeight="1">
      <c r="D16" s="22" t="str">
        <f>IF(SUM(D13:D15)&lt;&gt;D12,"!!! FAUX","")</f>
        <v/>
      </c>
    </row>
    <row r="17" spans="3:5" ht="20.100000000000001" customHeight="1">
      <c r="C17" s="23" t="s">
        <v>6</v>
      </c>
      <c r="D17" s="22">
        <f>SUM(D13:D15)</f>
        <v>534</v>
      </c>
    </row>
    <row r="18" spans="3:5" s="138" customFormat="1" ht="9.9499999999999993" customHeight="1">
      <c r="C18" s="139"/>
      <c r="D18" s="140"/>
    </row>
    <row r="19" spans="3:5" s="138" customFormat="1" ht="9.9499999999999993" customHeight="1">
      <c r="C19" s="139"/>
      <c r="D19" s="140"/>
      <c r="E19" s="141" t="s">
        <v>49</v>
      </c>
    </row>
    <row r="20" spans="3:5" s="138" customFormat="1" ht="9.9499999999999993" customHeight="1">
      <c r="C20" s="139"/>
      <c r="D20" s="140"/>
      <c r="E20" s="141" t="s">
        <v>50</v>
      </c>
    </row>
    <row r="21" spans="3:5" s="138" customFormat="1" ht="9.9499999999999993" customHeight="1">
      <c r="C21" s="139"/>
      <c r="D21" s="140"/>
      <c r="E21" s="141" t="s">
        <v>51</v>
      </c>
    </row>
    <row r="22" spans="3:5" ht="9.9499999999999993" customHeight="1">
      <c r="E22" s="141" t="s">
        <v>52</v>
      </c>
    </row>
    <row r="23" spans="3:5" ht="9.9499999999999993" customHeight="1"/>
    <row r="24" spans="3:5" ht="9.9499999999999993" customHeight="1"/>
    <row r="25" spans="3:5" ht="9.9499999999999993" customHeight="1"/>
  </sheetData>
  <phoneticPr fontId="0" type="noConversion"/>
  <printOptions horizontalCentered="1" verticalCentered="1" gridLinesSet="0"/>
  <pageMargins left="0.59055118110236227" right="0.59055118110236227" top="0.98425196850393704" bottom="0.51181102362204722" header="0.39370078740157483" footer="0.51181102362204722"/>
  <pageSetup paperSize="9" orientation="landscape" horizontalDpi="4294967292" verticalDpi="4294967292" r:id="rId1"/>
  <headerFooter alignWithMargins="0">
    <oddHeader xml:space="preserve">&amp;L&amp;"Times New Roman,Normal"&amp;12Mairie de Belfort&amp;C&amp;"Times New Roman,Gras"&amp;16&amp;EÉLECTIONS RÉGIONALES    (2ème Tour)&amp;R&amp;"Times New Roman,Normal"&amp;12 13 Décembre 2015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35</vt:i4>
      </vt:variant>
      <vt:variant>
        <vt:lpstr>Plages nommées</vt:lpstr>
      </vt:variant>
      <vt:variant>
        <vt:i4>5</vt:i4>
      </vt:variant>
    </vt:vector>
  </HeadingPairs>
  <TitlesOfParts>
    <vt:vector size="40" baseType="lpstr">
      <vt:lpstr>RECENS 2T</vt:lpstr>
      <vt:lpstr>A1</vt:lpstr>
      <vt:lpstr>A2</vt:lpstr>
      <vt:lpstr>B1</vt:lpstr>
      <vt:lpstr>B2</vt:lpstr>
      <vt:lpstr>C1</vt:lpstr>
      <vt:lpstr>C2</vt:lpstr>
      <vt:lpstr>C3</vt:lpstr>
      <vt:lpstr>D1</vt:lpstr>
      <vt:lpstr>D2</vt:lpstr>
      <vt:lpstr>D3</vt:lpstr>
      <vt:lpstr>E1</vt:lpstr>
      <vt:lpstr>E2</vt:lpstr>
      <vt:lpstr>E3</vt:lpstr>
      <vt:lpstr>F1</vt:lpstr>
      <vt:lpstr>F2</vt:lpstr>
      <vt:lpstr>G1</vt:lpstr>
      <vt:lpstr>G2</vt:lpstr>
      <vt:lpstr>H1</vt:lpstr>
      <vt:lpstr>J1</vt:lpstr>
      <vt:lpstr>J2</vt:lpstr>
      <vt:lpstr>J3</vt:lpstr>
      <vt:lpstr>K1</vt:lpstr>
      <vt:lpstr>K2</vt:lpstr>
      <vt:lpstr>L1</vt:lpstr>
      <vt:lpstr>L2</vt:lpstr>
      <vt:lpstr>M1</vt:lpstr>
      <vt:lpstr>N1</vt:lpstr>
      <vt:lpstr>N2</vt:lpstr>
      <vt:lpstr>BELFORT 1</vt:lpstr>
      <vt:lpstr>BELFORT 2</vt:lpstr>
      <vt:lpstr>BELFORT 3</vt:lpstr>
      <vt:lpstr>RESULTATS</vt:lpstr>
      <vt:lpstr>Bureaux</vt:lpstr>
      <vt:lpstr>Candidats</vt:lpstr>
      <vt:lpstr>'BELFORT 1'!Zone_d_impression</vt:lpstr>
      <vt:lpstr>'BELFORT 2'!Zone_d_impression</vt:lpstr>
      <vt:lpstr>'BELFORT 3'!Zone_d_impression</vt:lpstr>
      <vt:lpstr>'RECENS 2T'!Zone_d_impression</vt:lpstr>
      <vt:lpstr>RESULTATS!Zone_d_impression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 Administratif</dc:creator>
  <cp:lastModifiedBy>Master</cp:lastModifiedBy>
  <cp:lastPrinted>2015-12-13T19:04:01Z</cp:lastPrinted>
  <dcterms:created xsi:type="dcterms:W3CDTF">1999-06-03T13:20:39Z</dcterms:created>
  <dcterms:modified xsi:type="dcterms:W3CDTF">2015-12-13T19:05:25Z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658255</vt:lpwstr>
  </property>
  <property fmtid="{D5CDD505-2E9C-101B-9397-08002B2CF9AE}" pid="3" name="NXPowerLiteSettings">
    <vt:lpwstr>C64006B004C800</vt:lpwstr>
  </property>
  <property fmtid="{D5CDD505-2E9C-101B-9397-08002B2CF9AE}" pid="4" name="NXPowerLiteVersion">
    <vt:lpwstr>S6.2.6</vt:lpwstr>
  </property>
  <property fmtid="{D5CDD505-2E9C-101B-9397-08002B2CF9AE}" pid="5" name="NXTAG2">
    <vt:lpwstr>00080086250000000000010250310207c64006b004c800</vt:lpwstr>
  </property>
</Properties>
</file>