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9615" windowHeight="11955" tabRatio="915"/>
  </bookViews>
  <sheets>
    <sheet name="RECENS 1T" sheetId="87" r:id="rId1"/>
    <sheet name="A1" sheetId="1" r:id="rId2"/>
    <sheet name="A2" sheetId="31" r:id="rId3"/>
    <sheet name="B1" sheetId="32" r:id="rId4"/>
    <sheet name="B2" sheetId="33" r:id="rId5"/>
    <sheet name="C1" sheetId="37" r:id="rId6"/>
    <sheet name="C2" sheetId="38" r:id="rId7"/>
    <sheet name="C3" sheetId="39" r:id="rId8"/>
    <sheet name="D1" sheetId="40" r:id="rId9"/>
    <sheet name="D2" sheetId="41" r:id="rId10"/>
    <sheet name="D3" sheetId="42" r:id="rId11"/>
    <sheet name="E1" sheetId="43" r:id="rId12"/>
    <sheet name="E2" sheetId="44" r:id="rId13"/>
    <sheet name="E3" sheetId="45" r:id="rId14"/>
    <sheet name="F1" sheetId="46" r:id="rId15"/>
    <sheet name="F2" sheetId="47" r:id="rId16"/>
    <sheet name="G1" sheetId="48" r:id="rId17"/>
    <sheet name="G2" sheetId="49" r:id="rId18"/>
    <sheet name="H1" sheetId="50" r:id="rId19"/>
    <sheet name="J1" sheetId="51" r:id="rId20"/>
    <sheet name="J2" sheetId="52" r:id="rId21"/>
    <sheet name="J3" sheetId="53" r:id="rId22"/>
    <sheet name="K1" sheetId="54" r:id="rId23"/>
    <sheet name="K2" sheetId="55" r:id="rId24"/>
    <sheet name="L1" sheetId="56" r:id="rId25"/>
    <sheet name="L2" sheetId="57" r:id="rId26"/>
    <sheet name="M1" sheetId="34" r:id="rId27"/>
    <sheet name="N1" sheetId="35" r:id="rId28"/>
    <sheet name="N2" sheetId="36" r:id="rId29"/>
    <sheet name="BELFORT 1" sheetId="74" r:id="rId30"/>
    <sheet name="BELFORT 2" sheetId="59" r:id="rId31"/>
    <sheet name="BELFORT 3" sheetId="73" r:id="rId32"/>
    <sheet name="RESULTATS" sheetId="66" r:id="rId33"/>
    <sheet name="Bureaux" sheetId="99" r:id="rId34"/>
    <sheet name="Candidats" sheetId="97" r:id="rId35"/>
  </sheets>
  <definedNames>
    <definedName name="_xlnm.Print_Area" localSheetId="30">'BELFORT 2'!$A$1:$AO$27</definedName>
    <definedName name="_xlnm.Print_Area" localSheetId="32">RESULTATS!$A$1:$AX$47</definedName>
  </definedNames>
  <calcPr calcId="125725"/>
</workbook>
</file>

<file path=xl/calcChain.xml><?xml version="1.0" encoding="utf-8"?>
<calcChain xmlns="http://schemas.openxmlformats.org/spreadsheetml/2006/main">
  <c r="AP8" i="74"/>
  <c r="AV10" i="66"/>
  <c r="AV9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V40"/>
  <c r="AH40" i="87" s="1"/>
  <c r="AV39" i="66"/>
  <c r="AH39" i="87" s="1"/>
  <c r="AV38" i="66"/>
  <c r="AH38" i="87" s="1"/>
  <c r="AV37" i="66"/>
  <c r="AH37" i="87" s="1"/>
  <c r="AV36" i="66"/>
  <c r="AH36" i="87" s="1"/>
  <c r="AV35" i="66"/>
  <c r="AH35" i="87" s="1"/>
  <c r="AV34" i="66"/>
  <c r="AH34" i="87" s="1"/>
  <c r="AV33" i="66"/>
  <c r="AH33" i="87" s="1"/>
  <c r="AV32" i="66"/>
  <c r="AH32" i="87" s="1"/>
  <c r="AV31" i="66"/>
  <c r="AH31" i="87" s="1"/>
  <c r="AV30" i="66"/>
  <c r="AH30" i="87" s="1"/>
  <c r="AV29" i="66"/>
  <c r="AH29" i="87" s="1"/>
  <c r="AV28" i="66"/>
  <c r="AH28" i="87" s="1"/>
  <c r="AV27" i="66"/>
  <c r="AH27" i="87" s="1"/>
  <c r="AV26" i="66"/>
  <c r="AH26" i="87" s="1"/>
  <c r="AV25" i="66"/>
  <c r="AH25" i="87" s="1"/>
  <c r="AV24" i="66"/>
  <c r="AH24" i="87" s="1"/>
  <c r="AV23" i="66"/>
  <c r="AH23" i="87" s="1"/>
  <c r="AV22" i="66"/>
  <c r="AH22" i="87" s="1"/>
  <c r="AV21" i="66"/>
  <c r="AH21" i="87" s="1"/>
  <c r="AV20" i="66"/>
  <c r="AH20" i="87" s="1"/>
  <c r="AV19" i="66"/>
  <c r="AH19" i="87" s="1"/>
  <c r="AV18" i="66"/>
  <c r="AH18" i="87" s="1"/>
  <c r="AV17" i="66"/>
  <c r="AH17" i="87" s="1"/>
  <c r="AV16" i="66"/>
  <c r="AH16" i="87" s="1"/>
  <c r="AV15" i="66"/>
  <c r="AH15" i="87" s="1"/>
  <c r="AV14" i="66"/>
  <c r="AH14" i="87" s="1"/>
  <c r="AV13" i="66"/>
  <c r="AH13" i="87" s="1"/>
  <c r="AP9" i="59"/>
  <c r="AP8"/>
  <c r="AP9" i="73"/>
  <c r="AP8"/>
  <c r="AM19"/>
  <c r="AM18"/>
  <c r="AM17"/>
  <c r="AM16"/>
  <c r="AM15"/>
  <c r="AM14"/>
  <c r="AM13"/>
  <c r="AM12"/>
  <c r="AP19"/>
  <c r="AR19" s="1"/>
  <c r="AP18"/>
  <c r="AR18" s="1"/>
  <c r="AP17"/>
  <c r="AR17" s="1"/>
  <c r="AR16"/>
  <c r="AP16"/>
  <c r="AP15"/>
  <c r="AR15" s="1"/>
  <c r="AR14"/>
  <c r="AP14"/>
  <c r="AP13"/>
  <c r="AR13" s="1"/>
  <c r="AP12"/>
  <c r="AM21" i="59"/>
  <c r="AM20"/>
  <c r="AM19"/>
  <c r="AM18"/>
  <c r="AM17"/>
  <c r="AM16"/>
  <c r="AM15"/>
  <c r="AM14"/>
  <c r="AM13"/>
  <c r="AM12"/>
  <c r="AP21"/>
  <c r="AR21" s="1"/>
  <c r="AP20"/>
  <c r="AR20" s="1"/>
  <c r="AP19"/>
  <c r="AR19" s="1"/>
  <c r="AP18"/>
  <c r="AR18" s="1"/>
  <c r="AP17"/>
  <c r="AR17" s="1"/>
  <c r="AR16"/>
  <c r="AP16"/>
  <c r="AP15"/>
  <c r="AP14"/>
  <c r="AR14" s="1"/>
  <c r="AP13"/>
  <c r="AP12"/>
  <c r="AM21" i="74"/>
  <c r="AM20"/>
  <c r="AM19"/>
  <c r="AM18"/>
  <c r="AM17"/>
  <c r="AM16"/>
  <c r="AM15"/>
  <c r="AM14"/>
  <c r="AM13"/>
  <c r="AM12"/>
  <c r="AP9"/>
  <c r="AP21"/>
  <c r="AR21" s="1"/>
  <c r="AP20"/>
  <c r="AR20" s="1"/>
  <c r="AP19"/>
  <c r="AR19" s="1"/>
  <c r="AP18"/>
  <c r="AR18" s="1"/>
  <c r="AP17"/>
  <c r="AR17" s="1"/>
  <c r="AP16"/>
  <c r="AR16" s="1"/>
  <c r="AP15"/>
  <c r="AR15" s="1"/>
  <c r="AP14"/>
  <c r="AR14" s="1"/>
  <c r="AP13"/>
  <c r="AR13" s="1"/>
  <c r="AP12"/>
  <c r="E21" i="31"/>
  <c r="E21" i="32"/>
  <c r="E21" i="33"/>
  <c r="E21" i="37"/>
  <c r="E21" i="38"/>
  <c r="E21" i="39"/>
  <c r="E21" i="40"/>
  <c r="E21" i="41"/>
  <c r="E21" i="42"/>
  <c r="E21" i="43"/>
  <c r="E21" i="44"/>
  <c r="E21" i="45"/>
  <c r="E21" i="46"/>
  <c r="E21" i="47"/>
  <c r="E21" i="48"/>
  <c r="E21" i="49"/>
  <c r="E21" i="50"/>
  <c r="E21" i="51"/>
  <c r="E21" i="52"/>
  <c r="E21" i="53"/>
  <c r="E21" i="54"/>
  <c r="E21" i="55"/>
  <c r="E21" i="56"/>
  <c r="E21" i="57"/>
  <c r="E21" i="34"/>
  <c r="E21" i="35"/>
  <c r="E21" i="36"/>
  <c r="E21" i="1"/>
  <c r="C21" i="31"/>
  <c r="C22"/>
  <c r="C21" i="32"/>
  <c r="C22"/>
  <c r="C21" i="33"/>
  <c r="C22"/>
  <c r="C21" i="37"/>
  <c r="C22"/>
  <c r="C21" i="38"/>
  <c r="C22"/>
  <c r="C21" i="39"/>
  <c r="C22"/>
  <c r="C21" i="40"/>
  <c r="C22"/>
  <c r="C21" i="41"/>
  <c r="C22"/>
  <c r="C21" i="42"/>
  <c r="C22"/>
  <c r="C21" i="43"/>
  <c r="C22"/>
  <c r="C21" i="44"/>
  <c r="C22"/>
  <c r="C21" i="45"/>
  <c r="C22"/>
  <c r="C21" i="46"/>
  <c r="C22"/>
  <c r="C21" i="47"/>
  <c r="C22"/>
  <c r="C21" i="48"/>
  <c r="C22"/>
  <c r="C21" i="49"/>
  <c r="C22"/>
  <c r="C21" i="50"/>
  <c r="C22"/>
  <c r="C21" i="51"/>
  <c r="C22"/>
  <c r="C21" i="52"/>
  <c r="C22"/>
  <c r="C21" i="53"/>
  <c r="C22"/>
  <c r="C21" i="54"/>
  <c r="C22"/>
  <c r="C21" i="55"/>
  <c r="C22"/>
  <c r="C21" i="56"/>
  <c r="C22"/>
  <c r="C21" i="57"/>
  <c r="C22"/>
  <c r="C21" i="34"/>
  <c r="C22"/>
  <c r="C21" i="35"/>
  <c r="C22"/>
  <c r="C21" i="36"/>
  <c r="C22"/>
  <c r="C21" i="1"/>
  <c r="C22"/>
  <c r="AH9" i="87"/>
  <c r="AH8"/>
  <c r="AP21" i="73" l="1"/>
  <c r="AR12"/>
  <c r="AP23" i="59"/>
  <c r="AH42" i="87"/>
  <c r="AR12" i="59"/>
  <c r="AV43" i="66"/>
  <c r="AP23" i="74"/>
  <c r="AR12"/>
  <c r="AG19" i="73"/>
  <c r="AG18"/>
  <c r="AG17"/>
  <c r="AG16"/>
  <c r="AG15"/>
  <c r="AG14"/>
  <c r="AG13"/>
  <c r="AG12"/>
  <c r="AJ19"/>
  <c r="AJ18"/>
  <c r="AJ17"/>
  <c r="AJ16"/>
  <c r="AJ15"/>
  <c r="AJ14"/>
  <c r="AJ13"/>
  <c r="AJ12"/>
  <c r="AM9"/>
  <c r="AM8"/>
  <c r="AJ9"/>
  <c r="AJ8"/>
  <c r="AG9"/>
  <c r="AG8"/>
  <c r="AJ21" i="59"/>
  <c r="AJ20"/>
  <c r="AJ19"/>
  <c r="AJ18"/>
  <c r="AJ17"/>
  <c r="AJ16"/>
  <c r="AJ15"/>
  <c r="AJ14"/>
  <c r="AJ13"/>
  <c r="AJ12"/>
  <c r="AG21"/>
  <c r="AG20"/>
  <c r="AG19"/>
  <c r="AG18"/>
  <c r="AG17"/>
  <c r="AG16"/>
  <c r="AG15"/>
  <c r="AG14"/>
  <c r="AG13"/>
  <c r="AG12"/>
  <c r="AM9"/>
  <c r="AM8"/>
  <c r="AJ9"/>
  <c r="AJ8"/>
  <c r="AG9"/>
  <c r="AG8"/>
  <c r="AM9" i="74"/>
  <c r="AM8"/>
  <c r="AJ9"/>
  <c r="AJ8"/>
  <c r="AG9"/>
  <c r="AG8"/>
  <c r="AJ21"/>
  <c r="AJ20"/>
  <c r="AJ19"/>
  <c r="AJ18"/>
  <c r="AJ17"/>
  <c r="AJ16"/>
  <c r="AJ15"/>
  <c r="AJ14"/>
  <c r="AJ13"/>
  <c r="AJ12"/>
  <c r="AG21"/>
  <c r="AG20"/>
  <c r="AG19"/>
  <c r="AG18"/>
  <c r="AG17"/>
  <c r="AG16"/>
  <c r="AG15"/>
  <c r="AG14"/>
  <c r="AG13"/>
  <c r="AG12"/>
  <c r="AS10" i="66"/>
  <c r="AS9"/>
  <c r="AP40"/>
  <c r="AD40" i="87" s="1"/>
  <c r="AP39" i="66"/>
  <c r="AD39" i="87" s="1"/>
  <c r="AP38" i="66"/>
  <c r="AD38" i="87" s="1"/>
  <c r="AP37" i="66"/>
  <c r="AD37" i="87" s="1"/>
  <c r="AP36" i="66"/>
  <c r="AD36" i="87" s="1"/>
  <c r="AP35" i="66"/>
  <c r="AD35" i="87" s="1"/>
  <c r="AP34" i="66"/>
  <c r="AD34" i="87" s="1"/>
  <c r="AP33" i="66"/>
  <c r="AD33" i="87" s="1"/>
  <c r="AP32" i="66"/>
  <c r="AD32" i="87" s="1"/>
  <c r="AP31" i="66"/>
  <c r="AD31" i="87" s="1"/>
  <c r="AP30" i="66"/>
  <c r="AD30" i="87" s="1"/>
  <c r="AP29" i="66"/>
  <c r="AD29" i="87" s="1"/>
  <c r="AP28" i="66"/>
  <c r="AD28" i="87" s="1"/>
  <c r="AP27" i="66"/>
  <c r="AD27" i="87" s="1"/>
  <c r="AP26" i="66"/>
  <c r="AD26" i="87" s="1"/>
  <c r="AP25" i="66"/>
  <c r="AD25" i="87" s="1"/>
  <c r="AP24" i="66"/>
  <c r="AD24" i="87" s="1"/>
  <c r="AP23" i="66"/>
  <c r="AD23" i="87" s="1"/>
  <c r="AP22" i="66"/>
  <c r="AD22" i="87" s="1"/>
  <c r="AP21" i="66"/>
  <c r="AD21" i="87" s="1"/>
  <c r="AP20" i="66"/>
  <c r="AD20" i="87" s="1"/>
  <c r="AP19" i="66"/>
  <c r="AD19" i="87" s="1"/>
  <c r="AP18" i="66"/>
  <c r="AD18" i="87" s="1"/>
  <c r="AP17" i="66"/>
  <c r="AD17" i="87" s="1"/>
  <c r="AP16" i="66"/>
  <c r="AD16" i="87" s="1"/>
  <c r="AP15" i="66"/>
  <c r="AD15" i="87" s="1"/>
  <c r="AP14" i="66"/>
  <c r="AD14" i="87" s="1"/>
  <c r="AP13" i="66"/>
  <c r="AD13" i="87" s="1"/>
  <c r="AM40" i="66"/>
  <c r="AM39"/>
  <c r="AM38"/>
  <c r="AM37"/>
  <c r="AM36"/>
  <c r="AM35"/>
  <c r="AM34"/>
  <c r="AM33"/>
  <c r="AM32"/>
  <c r="AM31"/>
  <c r="AM30"/>
  <c r="AM29"/>
  <c r="AM28"/>
  <c r="AM27"/>
  <c r="AM26"/>
  <c r="AM25"/>
  <c r="AB25" i="87" s="1"/>
  <c r="AM24" i="66"/>
  <c r="AM23"/>
  <c r="AM22"/>
  <c r="AM21"/>
  <c r="AM20"/>
  <c r="AM19"/>
  <c r="AM18"/>
  <c r="AM17"/>
  <c r="AM16"/>
  <c r="AM15"/>
  <c r="AM14"/>
  <c r="AM13"/>
  <c r="AB13" i="87" s="1"/>
  <c r="AP10" i="66"/>
  <c r="AP9"/>
  <c r="AF15" i="87"/>
  <c r="AF14"/>
  <c r="AF8"/>
  <c r="AF9"/>
  <c r="AD8"/>
  <c r="AD9"/>
  <c r="E22" i="31"/>
  <c r="E22" i="32"/>
  <c r="E22" i="33"/>
  <c r="E22" i="37"/>
  <c r="E22" i="38"/>
  <c r="E22" i="39"/>
  <c r="E22" i="40"/>
  <c r="E22" i="41"/>
  <c r="E22" i="42"/>
  <c r="E22" i="43"/>
  <c r="E22" i="44"/>
  <c r="E22" i="45"/>
  <c r="E22" i="46"/>
  <c r="E22" i="47"/>
  <c r="E22" i="48"/>
  <c r="E22" i="49"/>
  <c r="E22" i="50"/>
  <c r="E22" i="51"/>
  <c r="E22" i="52"/>
  <c r="E22" i="53"/>
  <c r="E22" i="54"/>
  <c r="E22" i="55"/>
  <c r="E22" i="56"/>
  <c r="E22" i="57"/>
  <c r="E22" i="34"/>
  <c r="E22" i="35"/>
  <c r="E22" i="36"/>
  <c r="E22" i="1"/>
  <c r="E14" i="31"/>
  <c r="E15"/>
  <c r="E16"/>
  <c r="E17"/>
  <c r="E18"/>
  <c r="E19"/>
  <c r="E20"/>
  <c r="E14" i="32"/>
  <c r="E15"/>
  <c r="E16"/>
  <c r="E17"/>
  <c r="E18"/>
  <c r="E19"/>
  <c r="E20"/>
  <c r="E14" i="33"/>
  <c r="E15"/>
  <c r="E16"/>
  <c r="E17"/>
  <c r="E18"/>
  <c r="E19"/>
  <c r="E20"/>
  <c r="E14" i="37"/>
  <c r="E15"/>
  <c r="E16"/>
  <c r="E17"/>
  <c r="E18"/>
  <c r="E19"/>
  <c r="E20"/>
  <c r="E14" i="38"/>
  <c r="E15"/>
  <c r="E16"/>
  <c r="E17"/>
  <c r="E18"/>
  <c r="E19"/>
  <c r="E20"/>
  <c r="E14" i="39"/>
  <c r="E15"/>
  <c r="E16"/>
  <c r="E17"/>
  <c r="E18"/>
  <c r="E19"/>
  <c r="E20"/>
  <c r="E14" i="40"/>
  <c r="E15"/>
  <c r="E16"/>
  <c r="E17"/>
  <c r="E18"/>
  <c r="E19"/>
  <c r="E20"/>
  <c r="E14" i="41"/>
  <c r="E15"/>
  <c r="E16"/>
  <c r="E17"/>
  <c r="E18"/>
  <c r="E19"/>
  <c r="E20"/>
  <c r="E14" i="42"/>
  <c r="E15"/>
  <c r="E16"/>
  <c r="E17"/>
  <c r="E18"/>
  <c r="E19"/>
  <c r="E20"/>
  <c r="E14" i="43"/>
  <c r="E15"/>
  <c r="E16"/>
  <c r="E17"/>
  <c r="E18"/>
  <c r="E19"/>
  <c r="E20"/>
  <c r="E14" i="44"/>
  <c r="E15"/>
  <c r="E16"/>
  <c r="E17"/>
  <c r="E18"/>
  <c r="E19"/>
  <c r="E20"/>
  <c r="E14" i="45"/>
  <c r="E15"/>
  <c r="E16"/>
  <c r="E17"/>
  <c r="E18"/>
  <c r="E19"/>
  <c r="E20"/>
  <c r="E14" i="46"/>
  <c r="E15"/>
  <c r="E16"/>
  <c r="E17"/>
  <c r="E18"/>
  <c r="E19"/>
  <c r="E20"/>
  <c r="E14" i="47"/>
  <c r="E15"/>
  <c r="E16"/>
  <c r="E17"/>
  <c r="E18"/>
  <c r="E19"/>
  <c r="E20"/>
  <c r="E14" i="48"/>
  <c r="E15"/>
  <c r="E16"/>
  <c r="E17"/>
  <c r="E18"/>
  <c r="E19"/>
  <c r="E20"/>
  <c r="E14" i="49"/>
  <c r="E15"/>
  <c r="E16"/>
  <c r="E17"/>
  <c r="E18"/>
  <c r="E19"/>
  <c r="E20"/>
  <c r="E14" i="50"/>
  <c r="E15"/>
  <c r="E16"/>
  <c r="E17"/>
  <c r="E18"/>
  <c r="E19"/>
  <c r="E20"/>
  <c r="E14" i="51"/>
  <c r="E15"/>
  <c r="E16"/>
  <c r="E17"/>
  <c r="E18"/>
  <c r="E19"/>
  <c r="E20"/>
  <c r="E14" i="52"/>
  <c r="E15"/>
  <c r="E16"/>
  <c r="E17"/>
  <c r="E18"/>
  <c r="E19"/>
  <c r="E20"/>
  <c r="E14" i="53"/>
  <c r="E15"/>
  <c r="E16"/>
  <c r="E17"/>
  <c r="E18"/>
  <c r="E19"/>
  <c r="E20"/>
  <c r="E14" i="54"/>
  <c r="E15"/>
  <c r="E16"/>
  <c r="E17"/>
  <c r="E18"/>
  <c r="E19"/>
  <c r="E20"/>
  <c r="E14" i="55"/>
  <c r="E15"/>
  <c r="E16"/>
  <c r="E17"/>
  <c r="E18"/>
  <c r="E19"/>
  <c r="E20"/>
  <c r="E14" i="56"/>
  <c r="E15"/>
  <c r="E16"/>
  <c r="E17"/>
  <c r="E18"/>
  <c r="E19"/>
  <c r="E20"/>
  <c r="E14" i="57"/>
  <c r="E15"/>
  <c r="E16"/>
  <c r="E17"/>
  <c r="E18"/>
  <c r="E19"/>
  <c r="E20"/>
  <c r="E14" i="34"/>
  <c r="E15"/>
  <c r="E16"/>
  <c r="E17"/>
  <c r="E18"/>
  <c r="E19"/>
  <c r="E20"/>
  <c r="E14" i="35"/>
  <c r="E15"/>
  <c r="E16"/>
  <c r="E17"/>
  <c r="E18"/>
  <c r="E19"/>
  <c r="E20"/>
  <c r="E14" i="36"/>
  <c r="E15"/>
  <c r="E16"/>
  <c r="E17"/>
  <c r="E18"/>
  <c r="E19"/>
  <c r="E20"/>
  <c r="E14" i="1"/>
  <c r="E15"/>
  <c r="E16"/>
  <c r="E17"/>
  <c r="E18"/>
  <c r="E19"/>
  <c r="E20"/>
  <c r="C19" i="31"/>
  <c r="C20"/>
  <c r="C19" i="32"/>
  <c r="C20"/>
  <c r="C19" i="33"/>
  <c r="C20"/>
  <c r="C19" i="37"/>
  <c r="C20"/>
  <c r="C19" i="38"/>
  <c r="C20"/>
  <c r="C19" i="39"/>
  <c r="C20"/>
  <c r="C19" i="40"/>
  <c r="C20"/>
  <c r="C19" i="41"/>
  <c r="C20"/>
  <c r="C19" i="42"/>
  <c r="C20"/>
  <c r="C19" i="43"/>
  <c r="C20"/>
  <c r="C19" i="44"/>
  <c r="C20"/>
  <c r="C19" i="45"/>
  <c r="C20"/>
  <c r="C19" i="46"/>
  <c r="C20"/>
  <c r="C19" i="47"/>
  <c r="C20"/>
  <c r="C19" i="48"/>
  <c r="C20"/>
  <c r="C19" i="49"/>
  <c r="C20"/>
  <c r="C19" i="50"/>
  <c r="C20"/>
  <c r="C19" i="51"/>
  <c r="C20"/>
  <c r="C19" i="52"/>
  <c r="C20"/>
  <c r="C19" i="53"/>
  <c r="C20"/>
  <c r="C19" i="54"/>
  <c r="C20"/>
  <c r="C19" i="55"/>
  <c r="C20"/>
  <c r="C19" i="56"/>
  <c r="C20"/>
  <c r="C19" i="57"/>
  <c r="C20"/>
  <c r="C19" i="34"/>
  <c r="C20"/>
  <c r="C19" i="35"/>
  <c r="C20"/>
  <c r="C19" i="36"/>
  <c r="C20"/>
  <c r="C19" i="1"/>
  <c r="C20"/>
  <c r="AJ40" i="66"/>
  <c r="AJ39"/>
  <c r="AJ38"/>
  <c r="AJ37"/>
  <c r="AJ36"/>
  <c r="AJ35"/>
  <c r="AJ34"/>
  <c r="AJ33"/>
  <c r="AJ32"/>
  <c r="AJ31"/>
  <c r="AJ30"/>
  <c r="AJ29"/>
  <c r="AJ28"/>
  <c r="AJ27"/>
  <c r="AJ26"/>
  <c r="AJ25"/>
  <c r="Z25" i="87" s="1"/>
  <c r="AJ24" i="66"/>
  <c r="Z24" i="87" s="1"/>
  <c r="AJ23" i="66"/>
  <c r="Z23" i="87" s="1"/>
  <c r="AJ22" i="66"/>
  <c r="Z22" i="87" s="1"/>
  <c r="AJ21" i="66"/>
  <c r="Z21" i="87" s="1"/>
  <c r="AJ20" i="66"/>
  <c r="Z20" i="87" s="1"/>
  <c r="AJ19" i="66"/>
  <c r="AJ18"/>
  <c r="AJ17"/>
  <c r="AJ16"/>
  <c r="Z16" i="87" s="1"/>
  <c r="AJ15" i="66"/>
  <c r="Z15" i="87" s="1"/>
  <c r="AJ14" i="66"/>
  <c r="Z14" i="87" s="1"/>
  <c r="AJ13" i="66"/>
  <c r="Z13" i="87" s="1"/>
  <c r="AB21"/>
  <c r="AA15" i="66"/>
  <c r="X21" i="59"/>
  <c r="X20"/>
  <c r="X19"/>
  <c r="X18"/>
  <c r="X17"/>
  <c r="X16"/>
  <c r="X15"/>
  <c r="X14"/>
  <c r="R19"/>
  <c r="U21"/>
  <c r="U20"/>
  <c r="U19"/>
  <c r="U18"/>
  <c r="U17"/>
  <c r="U16"/>
  <c r="U15"/>
  <c r="U14"/>
  <c r="X13"/>
  <c r="X12"/>
  <c r="AG40" i="66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X13" i="87" s="1"/>
  <c r="AD25" i="66"/>
  <c r="AD24"/>
  <c r="AD23"/>
  <c r="AD22"/>
  <c r="AD21"/>
  <c r="AD20"/>
  <c r="AD16"/>
  <c r="AD15"/>
  <c r="AD14"/>
  <c r="AA25"/>
  <c r="AA24"/>
  <c r="AA23"/>
  <c r="AA22"/>
  <c r="AA21"/>
  <c r="AA20"/>
  <c r="AA16"/>
  <c r="X24"/>
  <c r="X23"/>
  <c r="AA21" i="59"/>
  <c r="AA20"/>
  <c r="AA19"/>
  <c r="AA18"/>
  <c r="AA17"/>
  <c r="AA16"/>
  <c r="AA15"/>
  <c r="AA14"/>
  <c r="AA13"/>
  <c r="AD12"/>
  <c r="AA12"/>
  <c r="AM10" i="66"/>
  <c r="AJ10"/>
  <c r="AG10"/>
  <c r="AD10"/>
  <c r="AA10"/>
  <c r="X10"/>
  <c r="U10"/>
  <c r="AM9"/>
  <c r="AJ9"/>
  <c r="AG9"/>
  <c r="AD9"/>
  <c r="AA9"/>
  <c r="X9"/>
  <c r="U9"/>
  <c r="AB24" i="87"/>
  <c r="AB23"/>
  <c r="AB22"/>
  <c r="AB20"/>
  <c r="AB16"/>
  <c r="AB15"/>
  <c r="AB14"/>
  <c r="AD21" i="59"/>
  <c r="AD20"/>
  <c r="AD19"/>
  <c r="AD18"/>
  <c r="AD17"/>
  <c r="AD16"/>
  <c r="AD15"/>
  <c r="AD14"/>
  <c r="AD13"/>
  <c r="AM23"/>
  <c r="AD9" i="73"/>
  <c r="AA9"/>
  <c r="X9"/>
  <c r="U9"/>
  <c r="R9"/>
  <c r="O9"/>
  <c r="AD8"/>
  <c r="AA8"/>
  <c r="X8"/>
  <c r="U8"/>
  <c r="R8"/>
  <c r="O8"/>
  <c r="AD9" i="59"/>
  <c r="AA9"/>
  <c r="X9"/>
  <c r="U9"/>
  <c r="R9"/>
  <c r="O9"/>
  <c r="AD8"/>
  <c r="AA8"/>
  <c r="X8"/>
  <c r="U8"/>
  <c r="R8"/>
  <c r="O8"/>
  <c r="AD8" i="74"/>
  <c r="AA8"/>
  <c r="X8"/>
  <c r="U8"/>
  <c r="R8"/>
  <c r="O8"/>
  <c r="AD9"/>
  <c r="AA9"/>
  <c r="X9"/>
  <c r="U9"/>
  <c r="R9"/>
  <c r="O9"/>
  <c r="AB9" i="87"/>
  <c r="AB8"/>
  <c r="Z9"/>
  <c r="Z8"/>
  <c r="X9"/>
  <c r="X8"/>
  <c r="V9"/>
  <c r="V8"/>
  <c r="T9"/>
  <c r="T8"/>
  <c r="R9"/>
  <c r="R8"/>
  <c r="P9"/>
  <c r="P8"/>
  <c r="C18" i="32"/>
  <c r="C17"/>
  <c r="C16"/>
  <c r="C15"/>
  <c r="C14"/>
  <c r="C13"/>
  <c r="C18" i="33"/>
  <c r="C17"/>
  <c r="C16"/>
  <c r="C15"/>
  <c r="C14"/>
  <c r="C13"/>
  <c r="C18" i="37"/>
  <c r="C17"/>
  <c r="C16"/>
  <c r="C15"/>
  <c r="C14"/>
  <c r="C13"/>
  <c r="C18" i="38"/>
  <c r="C17"/>
  <c r="C16"/>
  <c r="C15"/>
  <c r="C14"/>
  <c r="C13"/>
  <c r="C18" i="39"/>
  <c r="C17"/>
  <c r="C16"/>
  <c r="C15"/>
  <c r="C14"/>
  <c r="C13"/>
  <c r="C18" i="40"/>
  <c r="C17"/>
  <c r="C16"/>
  <c r="C15"/>
  <c r="C14"/>
  <c r="C13"/>
  <c r="C18" i="41"/>
  <c r="C17"/>
  <c r="C16"/>
  <c r="C15"/>
  <c r="C14"/>
  <c r="C13"/>
  <c r="C18" i="42"/>
  <c r="C17"/>
  <c r="C16"/>
  <c r="C15"/>
  <c r="C14"/>
  <c r="C13"/>
  <c r="C18" i="43"/>
  <c r="C17"/>
  <c r="C16"/>
  <c r="C15"/>
  <c r="C14"/>
  <c r="C13"/>
  <c r="C18" i="44"/>
  <c r="C17"/>
  <c r="C16"/>
  <c r="C15"/>
  <c r="C14"/>
  <c r="C13"/>
  <c r="C18" i="45"/>
  <c r="C17"/>
  <c r="C16"/>
  <c r="C15"/>
  <c r="C14"/>
  <c r="C13"/>
  <c r="C18" i="46"/>
  <c r="C17"/>
  <c r="C16"/>
  <c r="C15"/>
  <c r="C14"/>
  <c r="C13"/>
  <c r="C18" i="47"/>
  <c r="C17"/>
  <c r="C16"/>
  <c r="C15"/>
  <c r="C14"/>
  <c r="C13"/>
  <c r="C18" i="48"/>
  <c r="C17"/>
  <c r="C16"/>
  <c r="C15"/>
  <c r="C14"/>
  <c r="C13"/>
  <c r="C18" i="49"/>
  <c r="C17"/>
  <c r="C16"/>
  <c r="C15"/>
  <c r="C14"/>
  <c r="C13"/>
  <c r="C18" i="50"/>
  <c r="C17"/>
  <c r="C16"/>
  <c r="C15"/>
  <c r="C14"/>
  <c r="C13"/>
  <c r="C18" i="51"/>
  <c r="C17"/>
  <c r="C16"/>
  <c r="C15"/>
  <c r="C14"/>
  <c r="C13"/>
  <c r="C18" i="52"/>
  <c r="C17"/>
  <c r="C16"/>
  <c r="C15"/>
  <c r="C14"/>
  <c r="C13"/>
  <c r="C18" i="53"/>
  <c r="C17"/>
  <c r="C16"/>
  <c r="C15"/>
  <c r="C14"/>
  <c r="C13"/>
  <c r="C18" i="54"/>
  <c r="C17"/>
  <c r="C16"/>
  <c r="C15"/>
  <c r="C14"/>
  <c r="C13"/>
  <c r="C18" i="55"/>
  <c r="C17"/>
  <c r="C16"/>
  <c r="C15"/>
  <c r="C14"/>
  <c r="C13"/>
  <c r="C18" i="56"/>
  <c r="C17"/>
  <c r="C16"/>
  <c r="C15"/>
  <c r="C14"/>
  <c r="C13"/>
  <c r="C18" i="57"/>
  <c r="C17"/>
  <c r="C16"/>
  <c r="C15"/>
  <c r="C14"/>
  <c r="C13"/>
  <c r="C18" i="34"/>
  <c r="C17"/>
  <c r="C16"/>
  <c r="C15"/>
  <c r="C14"/>
  <c r="C13"/>
  <c r="C18" i="35"/>
  <c r="C17"/>
  <c r="C16"/>
  <c r="C15"/>
  <c r="C14"/>
  <c r="C13"/>
  <c r="C18" i="36"/>
  <c r="C17"/>
  <c r="C16"/>
  <c r="C15"/>
  <c r="C14"/>
  <c r="C13"/>
  <c r="C18" i="31"/>
  <c r="C17"/>
  <c r="C16"/>
  <c r="C15"/>
  <c r="C14"/>
  <c r="C13"/>
  <c r="C16" i="1"/>
  <c r="C17"/>
  <c r="C18"/>
  <c r="C14"/>
  <c r="C15"/>
  <c r="C13"/>
  <c r="B4" i="36"/>
  <c r="B4" i="35"/>
  <c r="B4" i="34"/>
  <c r="B4" i="57"/>
  <c r="B4" i="56"/>
  <c r="B4" i="55"/>
  <c r="B4" i="54"/>
  <c r="B4" i="53"/>
  <c r="B4" i="52"/>
  <c r="B4" i="51"/>
  <c r="B4" i="50"/>
  <c r="B4" i="49"/>
  <c r="B4" i="48"/>
  <c r="B4" i="47"/>
  <c r="B4" i="46"/>
  <c r="B4" i="45"/>
  <c r="B4" i="44"/>
  <c r="B4" i="43"/>
  <c r="B4" i="42"/>
  <c r="B4" i="41"/>
  <c r="B4" i="40"/>
  <c r="B4" i="39"/>
  <c r="B4" i="38"/>
  <c r="B4" i="37"/>
  <c r="B4" i="33"/>
  <c r="B4" i="32"/>
  <c r="B4" i="31"/>
  <c r="B4" i="1"/>
  <c r="B3" i="36"/>
  <c r="B3" i="35"/>
  <c r="B3" i="34"/>
  <c r="B3" i="57"/>
  <c r="B3" i="56"/>
  <c r="B3" i="55"/>
  <c r="B3" i="54"/>
  <c r="B3" i="53"/>
  <c r="B3" i="52"/>
  <c r="B3" i="51"/>
  <c r="B3" i="50"/>
  <c r="B3" i="49"/>
  <c r="B3" i="48"/>
  <c r="B3" i="47"/>
  <c r="B3" i="46"/>
  <c r="B3" i="45"/>
  <c r="B3" i="44"/>
  <c r="B3" i="43"/>
  <c r="B3" i="42"/>
  <c r="B3" i="41"/>
  <c r="B3" i="40"/>
  <c r="B3" i="39"/>
  <c r="B3" i="38"/>
  <c r="B3" i="37"/>
  <c r="B3" i="33"/>
  <c r="B3" i="32"/>
  <c r="B3" i="31"/>
  <c r="B3" i="1"/>
  <c r="B19" i="66"/>
  <c r="B18"/>
  <c r="B17"/>
  <c r="B30"/>
  <c r="B29"/>
  <c r="B28"/>
  <c r="B27"/>
  <c r="B26"/>
  <c r="B25"/>
  <c r="B24"/>
  <c r="B23"/>
  <c r="B22"/>
  <c r="B21"/>
  <c r="B20"/>
  <c r="B16"/>
  <c r="B15"/>
  <c r="B14"/>
  <c r="B13"/>
  <c r="B40"/>
  <c r="B39"/>
  <c r="B38"/>
  <c r="B37"/>
  <c r="B36"/>
  <c r="B35"/>
  <c r="B34"/>
  <c r="B33"/>
  <c r="B32"/>
  <c r="B31"/>
  <c r="A19" i="87"/>
  <c r="A18"/>
  <c r="A17"/>
  <c r="A30"/>
  <c r="A29"/>
  <c r="A28"/>
  <c r="A27"/>
  <c r="A26"/>
  <c r="A25"/>
  <c r="A24"/>
  <c r="A23"/>
  <c r="A22"/>
  <c r="A21"/>
  <c r="A20"/>
  <c r="A16"/>
  <c r="A15"/>
  <c r="A14"/>
  <c r="A13"/>
  <c r="A40"/>
  <c r="A39"/>
  <c r="A38"/>
  <c r="A37"/>
  <c r="A36"/>
  <c r="A35"/>
  <c r="A34"/>
  <c r="A33"/>
  <c r="A32"/>
  <c r="A31"/>
  <c r="M19" i="66"/>
  <c r="J19" i="87" s="1"/>
  <c r="M18" i="66"/>
  <c r="J18" i="87" s="1"/>
  <c r="M17" i="66"/>
  <c r="J17" i="87" s="1"/>
  <c r="M30" i="66"/>
  <c r="J30" i="87" s="1"/>
  <c r="M29" i="66"/>
  <c r="J29" i="87" s="1"/>
  <c r="M28" i="66"/>
  <c r="J28" i="87" s="1"/>
  <c r="M27" i="66"/>
  <c r="J27" i="87" s="1"/>
  <c r="M26" i="66"/>
  <c r="J26" i="87" s="1"/>
  <c r="M25" i="66"/>
  <c r="J25" i="87" s="1"/>
  <c r="M24" i="66"/>
  <c r="J24" i="87" s="1"/>
  <c r="M23" i="66"/>
  <c r="J23" i="87" s="1"/>
  <c r="M22" i="66"/>
  <c r="J22" i="87" s="1"/>
  <c r="M21" i="66"/>
  <c r="J21" i="87" s="1"/>
  <c r="M20" i="66"/>
  <c r="J20" i="87" s="1"/>
  <c r="M16" i="66"/>
  <c r="J16" i="87" s="1"/>
  <c r="M15" i="66"/>
  <c r="J15" i="87" s="1"/>
  <c r="M14" i="66"/>
  <c r="J14" i="87" s="1"/>
  <c r="M13" i="66"/>
  <c r="J13" i="87" s="1"/>
  <c r="M40" i="66"/>
  <c r="J40" i="87" s="1"/>
  <c r="M39" i="66"/>
  <c r="J39" i="87" s="1"/>
  <c r="M38" i="66"/>
  <c r="J38" i="87" s="1"/>
  <c r="M37" i="66"/>
  <c r="J37" i="87" s="1"/>
  <c r="M36" i="66"/>
  <c r="J36" i="87" s="1"/>
  <c r="M35" i="66"/>
  <c r="J35" i="87" s="1"/>
  <c r="M34" i="66"/>
  <c r="J34" i="87" s="1"/>
  <c r="M33" i="66"/>
  <c r="J33" i="87" s="1"/>
  <c r="M32" i="66"/>
  <c r="J32" i="87" s="1"/>
  <c r="M31" i="66"/>
  <c r="J31" i="87" s="1"/>
  <c r="I19" i="73"/>
  <c r="I18"/>
  <c r="I17"/>
  <c r="I16"/>
  <c r="I15"/>
  <c r="I14"/>
  <c r="I13"/>
  <c r="I12"/>
  <c r="I21" i="59"/>
  <c r="I20"/>
  <c r="I19"/>
  <c r="I18"/>
  <c r="I17"/>
  <c r="I16"/>
  <c r="I15"/>
  <c r="I14"/>
  <c r="I13"/>
  <c r="I12"/>
  <c r="I21" i="74"/>
  <c r="I20"/>
  <c r="I19"/>
  <c r="I18"/>
  <c r="I17"/>
  <c r="I16"/>
  <c r="I15"/>
  <c r="I14"/>
  <c r="I13"/>
  <c r="I12"/>
  <c r="D23" i="31"/>
  <c r="D23" i="32"/>
  <c r="D23" i="33"/>
  <c r="D23" i="37"/>
  <c r="D23" i="38"/>
  <c r="D23" i="39"/>
  <c r="D23" i="40"/>
  <c r="D23" i="41"/>
  <c r="D23" i="42"/>
  <c r="D23" i="1"/>
  <c r="E10" i="31"/>
  <c r="E10" i="32"/>
  <c r="E10" i="33"/>
  <c r="E10" i="37"/>
  <c r="E10" i="38"/>
  <c r="E10" i="39"/>
  <c r="E10" i="40"/>
  <c r="E10" i="41"/>
  <c r="E10" i="42"/>
  <c r="E10" i="43"/>
  <c r="E10" i="44"/>
  <c r="E10" i="45"/>
  <c r="E10" i="46"/>
  <c r="E10" i="47"/>
  <c r="E10" i="48"/>
  <c r="E10" i="49"/>
  <c r="E10" i="50"/>
  <c r="E10" i="51"/>
  <c r="E10" i="52"/>
  <c r="E10" i="53"/>
  <c r="E10" i="54"/>
  <c r="E10" i="55"/>
  <c r="E10" i="56"/>
  <c r="E10" i="57"/>
  <c r="E10" i="34"/>
  <c r="E10" i="35"/>
  <c r="E10" i="36"/>
  <c r="E10" i="1"/>
  <c r="AJ21" i="73" l="1"/>
  <c r="AG21"/>
  <c r="AD42" i="87"/>
  <c r="AG23" i="59"/>
  <c r="AJ23"/>
  <c r="J42" i="87"/>
  <c r="AJ23" i="74"/>
  <c r="AG23"/>
  <c r="AP43" i="66"/>
  <c r="AD23" i="59"/>
  <c r="AS43" i="66"/>
  <c r="AF16" i="87"/>
  <c r="AF18"/>
  <c r="AF20"/>
  <c r="AF22"/>
  <c r="AF24"/>
  <c r="AF26"/>
  <c r="AF28"/>
  <c r="AF30"/>
  <c r="AF32"/>
  <c r="AF34"/>
  <c r="AF36"/>
  <c r="AF38"/>
  <c r="AF40"/>
  <c r="AF13"/>
  <c r="AF17"/>
  <c r="AF19"/>
  <c r="AF21"/>
  <c r="AF23"/>
  <c r="AF25"/>
  <c r="AF27"/>
  <c r="AF29"/>
  <c r="AF31"/>
  <c r="AF33"/>
  <c r="AF35"/>
  <c r="AF37"/>
  <c r="AF39"/>
  <c r="I23" i="74"/>
  <c r="M43" i="66"/>
  <c r="I23" i="59"/>
  <c r="I21" i="73"/>
  <c r="B19"/>
  <c r="B18"/>
  <c r="B17"/>
  <c r="B16"/>
  <c r="B15"/>
  <c r="B14"/>
  <c r="B13"/>
  <c r="B12"/>
  <c r="B21" i="59"/>
  <c r="B20"/>
  <c r="B19"/>
  <c r="B18"/>
  <c r="B17"/>
  <c r="B16"/>
  <c r="B15"/>
  <c r="B14"/>
  <c r="B13"/>
  <c r="B12"/>
  <c r="B21" i="74"/>
  <c r="B20"/>
  <c r="B19"/>
  <c r="B18"/>
  <c r="B17"/>
  <c r="B16"/>
  <c r="B15"/>
  <c r="B14"/>
  <c r="B13"/>
  <c r="B12"/>
  <c r="AF42" i="87" l="1"/>
  <c r="AD39" i="66"/>
  <c r="AA39"/>
  <c r="X39"/>
  <c r="U39"/>
  <c r="Q39"/>
  <c r="AX39" s="1"/>
  <c r="O39"/>
  <c r="G39"/>
  <c r="E39"/>
  <c r="C39"/>
  <c r="AR39" l="1"/>
  <c r="AU39"/>
  <c r="AC39"/>
  <c r="AO39"/>
  <c r="I39"/>
  <c r="S39"/>
  <c r="Z39"/>
  <c r="AF39"/>
  <c r="AI39"/>
  <c r="W39"/>
  <c r="K39"/>
  <c r="AL39"/>
  <c r="AD19"/>
  <c r="V19" i="87" s="1"/>
  <c r="AA19" i="66"/>
  <c r="T19" i="87" s="1"/>
  <c r="X19" i="66"/>
  <c r="U19"/>
  <c r="Q19"/>
  <c r="AX19" s="1"/>
  <c r="O19"/>
  <c r="L19" i="87" s="1"/>
  <c r="G19" i="66"/>
  <c r="H19" i="87" s="1"/>
  <c r="E19" i="66"/>
  <c r="D19" i="87" s="1"/>
  <c r="C19" i="66"/>
  <c r="B19" i="87" s="1"/>
  <c r="AD18" i="66"/>
  <c r="V18" i="87" s="1"/>
  <c r="AA18" i="66"/>
  <c r="T18" i="87" s="1"/>
  <c r="X18" i="66"/>
  <c r="U18"/>
  <c r="P18" i="87" s="1"/>
  <c r="Q18" i="66"/>
  <c r="O18"/>
  <c r="L18" i="87" s="1"/>
  <c r="G18" i="66"/>
  <c r="H18" i="87" s="1"/>
  <c r="E18" i="66"/>
  <c r="D18" i="87" s="1"/>
  <c r="C18" i="66"/>
  <c r="AD17"/>
  <c r="V17" i="87" s="1"/>
  <c r="AA17" i="66"/>
  <c r="T17" i="87" s="1"/>
  <c r="X17" i="66"/>
  <c r="R17" i="87" s="1"/>
  <c r="U17" i="66"/>
  <c r="P17" i="87" s="1"/>
  <c r="Q17" i="66"/>
  <c r="AX17" s="1"/>
  <c r="O17"/>
  <c r="L17" i="87" s="1"/>
  <c r="G17" i="66"/>
  <c r="E17"/>
  <c r="D17" i="87" s="1"/>
  <c r="C17" i="66"/>
  <c r="B17" i="87" s="1"/>
  <c r="AD30" i="66"/>
  <c r="V30" i="87" s="1"/>
  <c r="AA30" i="66"/>
  <c r="X30"/>
  <c r="R30" i="87" s="1"/>
  <c r="U30" i="66"/>
  <c r="P30" i="87" s="1"/>
  <c r="Q30" i="66"/>
  <c r="O30"/>
  <c r="L30" i="87" s="1"/>
  <c r="G30" i="66"/>
  <c r="E30"/>
  <c r="D30" i="87" s="1"/>
  <c r="C30" i="66"/>
  <c r="B30" i="87" s="1"/>
  <c r="AD29" i="66"/>
  <c r="V29" i="87" s="1"/>
  <c r="AA29" i="66"/>
  <c r="X29"/>
  <c r="R29" i="87" s="1"/>
  <c r="U29" i="66"/>
  <c r="P29" i="87" s="1"/>
  <c r="Q29" i="66"/>
  <c r="AX29" s="1"/>
  <c r="O29"/>
  <c r="L29" i="87" s="1"/>
  <c r="G29" i="66"/>
  <c r="H29" i="87" s="1"/>
  <c r="E29" i="66"/>
  <c r="D29" i="87" s="1"/>
  <c r="C29" i="66"/>
  <c r="B29" i="87" s="1"/>
  <c r="AB28"/>
  <c r="X28"/>
  <c r="AD28" i="66"/>
  <c r="V28" i="87" s="1"/>
  <c r="AA28" i="66"/>
  <c r="T28" i="87" s="1"/>
  <c r="X28" i="66"/>
  <c r="U28"/>
  <c r="P28" i="87" s="1"/>
  <c r="Q28" i="66"/>
  <c r="N28" i="87" s="1"/>
  <c r="O28" i="66"/>
  <c r="L28" i="87" s="1"/>
  <c r="G28" i="66"/>
  <c r="H28" i="87" s="1"/>
  <c r="E28" i="66"/>
  <c r="C28"/>
  <c r="B28" i="87" s="1"/>
  <c r="AB27"/>
  <c r="X27"/>
  <c r="AD27" i="66"/>
  <c r="V27" i="87" s="1"/>
  <c r="AA27" i="66"/>
  <c r="T27" i="87" s="1"/>
  <c r="X27" i="66"/>
  <c r="R27" i="87" s="1"/>
  <c r="U27" i="66"/>
  <c r="P27" i="87" s="1"/>
  <c r="Q27" i="66"/>
  <c r="AX27" s="1"/>
  <c r="O27"/>
  <c r="L27" i="87" s="1"/>
  <c r="G27" i="66"/>
  <c r="E27"/>
  <c r="D27" i="87" s="1"/>
  <c r="C27" i="66"/>
  <c r="B27" i="87" s="1"/>
  <c r="AB26"/>
  <c r="X26"/>
  <c r="AD26" i="66"/>
  <c r="V26" i="87" s="1"/>
  <c r="AA26" i="66"/>
  <c r="T26" i="87" s="1"/>
  <c r="X26" i="66"/>
  <c r="R26" i="87" s="1"/>
  <c r="U26" i="66"/>
  <c r="P26" i="87" s="1"/>
  <c r="Q26" i="66"/>
  <c r="AX26" s="1"/>
  <c r="O26"/>
  <c r="L26" i="87" s="1"/>
  <c r="G26" i="66"/>
  <c r="H26" i="87" s="1"/>
  <c r="E26" i="66"/>
  <c r="D26" i="87" s="1"/>
  <c r="C26" i="66"/>
  <c r="B26" i="87" s="1"/>
  <c r="AO19" i="66"/>
  <c r="AI19"/>
  <c r="X25" i="87"/>
  <c r="V25"/>
  <c r="T25"/>
  <c r="X25" i="66"/>
  <c r="R25" i="87" s="1"/>
  <c r="U25" i="66"/>
  <c r="P25" i="87" s="1"/>
  <c r="Q25" i="66"/>
  <c r="AX25" s="1"/>
  <c r="O25"/>
  <c r="L25" i="87" s="1"/>
  <c r="G25" i="66"/>
  <c r="H25" i="87" s="1"/>
  <c r="E25" i="66"/>
  <c r="D25" i="87" s="1"/>
  <c r="C25" i="66"/>
  <c r="B25" i="87" s="1"/>
  <c r="X24"/>
  <c r="R24"/>
  <c r="U24" i="66"/>
  <c r="P24" i="87" s="1"/>
  <c r="Q24" i="66"/>
  <c r="AX24" s="1"/>
  <c r="O24"/>
  <c r="L24" i="87" s="1"/>
  <c r="G24" i="66"/>
  <c r="H24" i="87" s="1"/>
  <c r="E24" i="66"/>
  <c r="D24" i="87" s="1"/>
  <c r="C24" i="66"/>
  <c r="V23" i="87"/>
  <c r="T23"/>
  <c r="U23" i="66"/>
  <c r="P23" i="87" s="1"/>
  <c r="Q23" i="66"/>
  <c r="O23"/>
  <c r="L23" i="87" s="1"/>
  <c r="G23" i="66"/>
  <c r="H23" i="87" s="1"/>
  <c r="E23" i="66"/>
  <c r="D23" i="87" s="1"/>
  <c r="C23" i="66"/>
  <c r="B23" i="87" s="1"/>
  <c r="X22"/>
  <c r="T22"/>
  <c r="X22" i="66"/>
  <c r="R22" i="87" s="1"/>
  <c r="U22" i="66"/>
  <c r="Q22"/>
  <c r="AX22" s="1"/>
  <c r="O22"/>
  <c r="L22" i="87" s="1"/>
  <c r="G22" i="66"/>
  <c r="H22" i="87" s="1"/>
  <c r="E22" i="66"/>
  <c r="D22" i="87" s="1"/>
  <c r="C22" i="66"/>
  <c r="B22" i="87" s="1"/>
  <c r="X21"/>
  <c r="T21"/>
  <c r="X21" i="66"/>
  <c r="Z21" s="1"/>
  <c r="U21"/>
  <c r="P21" i="87" s="1"/>
  <c r="Q21" i="66"/>
  <c r="AX21" s="1"/>
  <c r="O21"/>
  <c r="L21" i="87" s="1"/>
  <c r="G21" i="66"/>
  <c r="H21" i="87" s="1"/>
  <c r="E21" i="66"/>
  <c r="D21" i="87" s="1"/>
  <c r="C21" i="66"/>
  <c r="B21" i="87" s="1"/>
  <c r="X20"/>
  <c r="T20"/>
  <c r="X20" i="66"/>
  <c r="R20" i="87" s="1"/>
  <c r="U20" i="66"/>
  <c r="P20" i="87" s="1"/>
  <c r="Q20" i="66"/>
  <c r="AX20" s="1"/>
  <c r="O20"/>
  <c r="L20" i="87" s="1"/>
  <c r="G20" i="66"/>
  <c r="H20" i="87" s="1"/>
  <c r="E20" i="66"/>
  <c r="D20" i="87" s="1"/>
  <c r="C20" i="66"/>
  <c r="B20" i="87" s="1"/>
  <c r="X16" i="66"/>
  <c r="U16"/>
  <c r="P16" i="87" s="1"/>
  <c r="Q16" i="66"/>
  <c r="AX16" s="1"/>
  <c r="O16"/>
  <c r="L16" i="87" s="1"/>
  <c r="G16" i="66"/>
  <c r="E16"/>
  <c r="D16" i="87" s="1"/>
  <c r="C16" i="66"/>
  <c r="B16" i="87" s="1"/>
  <c r="X15" i="66"/>
  <c r="R15" i="87" s="1"/>
  <c r="U15" i="66"/>
  <c r="P15" i="87" s="1"/>
  <c r="Q15" i="66"/>
  <c r="AX15" s="1"/>
  <c r="O15"/>
  <c r="L15" i="87" s="1"/>
  <c r="G15" i="66"/>
  <c r="H15" i="87" s="1"/>
  <c r="E15" i="66"/>
  <c r="C15"/>
  <c r="B15" i="87" s="1"/>
  <c r="X14"/>
  <c r="AA14" i="66"/>
  <c r="T14" i="87" s="1"/>
  <c r="X14" i="66"/>
  <c r="U14"/>
  <c r="P14" i="87" s="1"/>
  <c r="Q14" i="66"/>
  <c r="AX14" s="1"/>
  <c r="O14"/>
  <c r="L14" i="87" s="1"/>
  <c r="G14" i="66"/>
  <c r="E14"/>
  <c r="D14" i="87" s="1"/>
  <c r="C14" i="66"/>
  <c r="B14" i="87" s="1"/>
  <c r="AD40" i="66"/>
  <c r="AF40" s="1"/>
  <c r="AA40"/>
  <c r="X40"/>
  <c r="U40"/>
  <c r="Q40"/>
  <c r="AX40" s="1"/>
  <c r="O40"/>
  <c r="G40"/>
  <c r="E40"/>
  <c r="C40"/>
  <c r="AD38"/>
  <c r="AA38"/>
  <c r="X38"/>
  <c r="U38"/>
  <c r="Q38"/>
  <c r="AX38" s="1"/>
  <c r="O38"/>
  <c r="G38"/>
  <c r="E38"/>
  <c r="C38"/>
  <c r="AD37"/>
  <c r="AA37"/>
  <c r="X37"/>
  <c r="U37"/>
  <c r="Q37"/>
  <c r="AX37" s="1"/>
  <c r="O37"/>
  <c r="G37"/>
  <c r="E37"/>
  <c r="C37"/>
  <c r="AD36"/>
  <c r="AA36"/>
  <c r="X36"/>
  <c r="U36"/>
  <c r="Q36"/>
  <c r="AX36" s="1"/>
  <c r="O36"/>
  <c r="G36"/>
  <c r="E36"/>
  <c r="C36"/>
  <c r="AD35"/>
  <c r="AA35"/>
  <c r="X35"/>
  <c r="U35"/>
  <c r="Q35"/>
  <c r="AX35" s="1"/>
  <c r="O35"/>
  <c r="G35"/>
  <c r="E35"/>
  <c r="C35"/>
  <c r="AD34"/>
  <c r="AA34"/>
  <c r="X34"/>
  <c r="U34"/>
  <c r="Q34"/>
  <c r="AX34" s="1"/>
  <c r="O34"/>
  <c r="G34"/>
  <c r="E34"/>
  <c r="C34"/>
  <c r="AD33"/>
  <c r="AA33"/>
  <c r="X33"/>
  <c r="U33"/>
  <c r="Q33"/>
  <c r="AX33" s="1"/>
  <c r="O33"/>
  <c r="G33"/>
  <c r="E33"/>
  <c r="C33"/>
  <c r="AD32"/>
  <c r="AA32"/>
  <c r="X32"/>
  <c r="U32"/>
  <c r="Q32"/>
  <c r="AX32" s="1"/>
  <c r="O32"/>
  <c r="G32"/>
  <c r="E32"/>
  <c r="C32"/>
  <c r="AD31"/>
  <c r="AA31"/>
  <c r="X31"/>
  <c r="U31"/>
  <c r="Q31"/>
  <c r="AX31" s="1"/>
  <c r="O31"/>
  <c r="G31"/>
  <c r="E31"/>
  <c r="C31"/>
  <c r="AD13"/>
  <c r="AA13"/>
  <c r="X13"/>
  <c r="U13"/>
  <c r="Q13"/>
  <c r="AX13" s="1"/>
  <c r="O13"/>
  <c r="G13"/>
  <c r="E13"/>
  <c r="C13"/>
  <c r="N27" i="87"/>
  <c r="Z27"/>
  <c r="Z28"/>
  <c r="X29"/>
  <c r="Z29"/>
  <c r="AB29"/>
  <c r="X30"/>
  <c r="Z30"/>
  <c r="AB30"/>
  <c r="H17"/>
  <c r="X17"/>
  <c r="Z17"/>
  <c r="AB17"/>
  <c r="X18"/>
  <c r="Z18"/>
  <c r="AB18"/>
  <c r="N19"/>
  <c r="X19"/>
  <c r="Z19"/>
  <c r="AB19"/>
  <c r="T15"/>
  <c r="V15"/>
  <c r="X15"/>
  <c r="T16"/>
  <c r="V20"/>
  <c r="V22"/>
  <c r="R23"/>
  <c r="N24"/>
  <c r="V24"/>
  <c r="Z26"/>
  <c r="K24" i="66" l="1"/>
  <c r="R21" i="87"/>
  <c r="AY11" i="66"/>
  <c r="AL17"/>
  <c r="AL19"/>
  <c r="K30"/>
  <c r="W19"/>
  <c r="AC19"/>
  <c r="P19" i="87"/>
  <c r="Z18" i="66"/>
  <c r="R18" i="87"/>
  <c r="S18" i="66"/>
  <c r="H30" i="87"/>
  <c r="N26"/>
  <c r="AU23" i="66"/>
  <c r="AX23"/>
  <c r="AL28"/>
  <c r="AX28"/>
  <c r="AO30"/>
  <c r="AX30"/>
  <c r="AL18"/>
  <c r="AX18"/>
  <c r="Z28"/>
  <c r="K18"/>
  <c r="N18" i="87"/>
  <c r="B18"/>
  <c r="N30"/>
  <c r="R28"/>
  <c r="BB11" i="66"/>
  <c r="AY12"/>
  <c r="S26"/>
  <c r="AR31"/>
  <c r="AU31"/>
  <c r="S32"/>
  <c r="AR32"/>
  <c r="AU32"/>
  <c r="S34"/>
  <c r="AR34"/>
  <c r="AU34"/>
  <c r="AU36"/>
  <c r="AR36"/>
  <c r="AO38"/>
  <c r="AU38"/>
  <c r="AR38"/>
  <c r="N20" i="87"/>
  <c r="AR20" i="66"/>
  <c r="AU20"/>
  <c r="AR21"/>
  <c r="AU21"/>
  <c r="AR24"/>
  <c r="AU24"/>
  <c r="N25" i="87"/>
  <c r="AR25" i="66"/>
  <c r="AU25"/>
  <c r="AR27"/>
  <c r="AU27"/>
  <c r="N29" i="87"/>
  <c r="AR29" i="66"/>
  <c r="AU29"/>
  <c r="N17" i="87"/>
  <c r="AR17" i="66"/>
  <c r="AU17"/>
  <c r="S19"/>
  <c r="AR19"/>
  <c r="AU19"/>
  <c r="AF32"/>
  <c r="K36"/>
  <c r="Z36"/>
  <c r="AF36"/>
  <c r="K38"/>
  <c r="AF20"/>
  <c r="AC30"/>
  <c r="K19"/>
  <c r="Z19"/>
  <c r="AF19"/>
  <c r="AR33"/>
  <c r="AU33"/>
  <c r="AR35"/>
  <c r="AU35"/>
  <c r="AR37"/>
  <c r="AU37"/>
  <c r="AO40"/>
  <c r="AR40"/>
  <c r="AU40"/>
  <c r="AU16"/>
  <c r="AR16"/>
  <c r="AR22"/>
  <c r="AU22"/>
  <c r="AU26"/>
  <c r="AR26"/>
  <c r="AR28"/>
  <c r="AU28"/>
  <c r="AR30"/>
  <c r="AU30"/>
  <c r="AR18"/>
  <c r="AU18"/>
  <c r="Z33"/>
  <c r="K35"/>
  <c r="Z35"/>
  <c r="K37"/>
  <c r="Z37"/>
  <c r="AF37"/>
  <c r="K40"/>
  <c r="AF18"/>
  <c r="R19" i="87"/>
  <c r="S36" i="66"/>
  <c r="AL27"/>
  <c r="K27"/>
  <c r="N23" i="87"/>
  <c r="AR23" i="66"/>
  <c r="C43"/>
  <c r="S5" s="1"/>
  <c r="N15" i="87"/>
  <c r="AR15" i="66"/>
  <c r="AU15"/>
  <c r="Q43"/>
  <c r="AR13"/>
  <c r="AU13"/>
  <c r="AU14"/>
  <c r="AR14"/>
  <c r="Z15"/>
  <c r="B24" i="87"/>
  <c r="T30"/>
  <c r="H27"/>
  <c r="H13"/>
  <c r="G43" i="66"/>
  <c r="R13" i="87"/>
  <c r="X43" i="66"/>
  <c r="V13" i="87"/>
  <c r="AD43" i="66"/>
  <c r="L13" i="87"/>
  <c r="O43" i="66"/>
  <c r="P13" i="87"/>
  <c r="U43" i="66"/>
  <c r="T13" i="87"/>
  <c r="AA43" i="66"/>
  <c r="AF14"/>
  <c r="S20"/>
  <c r="S21"/>
  <c r="AF21"/>
  <c r="Z25"/>
  <c r="AM43"/>
  <c r="V21" i="87"/>
  <c r="N21"/>
  <c r="E43" i="66"/>
  <c r="BB12" s="1"/>
  <c r="AG43"/>
  <c r="S40"/>
  <c r="AO36"/>
  <c r="AO37"/>
  <c r="AC38"/>
  <c r="K22"/>
  <c r="AJ43"/>
  <c r="W23"/>
  <c r="AI32"/>
  <c r="Z32"/>
  <c r="AC33"/>
  <c r="AO34"/>
  <c r="S15"/>
  <c r="AF15"/>
  <c r="AF26"/>
  <c r="Z27"/>
  <c r="AO28"/>
  <c r="AF28"/>
  <c r="K29"/>
  <c r="W29"/>
  <c r="AI30"/>
  <c r="S17"/>
  <c r="S33"/>
  <c r="AF33"/>
  <c r="AI16"/>
  <c r="AI23"/>
  <c r="AC24"/>
  <c r="S28"/>
  <c r="W30"/>
  <c r="K34"/>
  <c r="S35"/>
  <c r="AF35"/>
  <c r="K26"/>
  <c r="Z26"/>
  <c r="AL26"/>
  <c r="S27"/>
  <c r="AF27"/>
  <c r="K28"/>
  <c r="S30"/>
  <c r="Z30"/>
  <c r="AF30"/>
  <c r="AL30"/>
  <c r="K17"/>
  <c r="AF17"/>
  <c r="W32"/>
  <c r="AC32"/>
  <c r="W33"/>
  <c r="AO32"/>
  <c r="AI33"/>
  <c r="AO33"/>
  <c r="W34"/>
  <c r="AC34"/>
  <c r="AI34"/>
  <c r="W35"/>
  <c r="AC35"/>
  <c r="AI35"/>
  <c r="AO35"/>
  <c r="W36"/>
  <c r="AC36"/>
  <c r="AI36"/>
  <c r="W37"/>
  <c r="AC37"/>
  <c r="AI37"/>
  <c r="W38"/>
  <c r="AI38"/>
  <c r="W40"/>
  <c r="AC40"/>
  <c r="AI40"/>
  <c r="W24"/>
  <c r="W28"/>
  <c r="AC28"/>
  <c r="AI28"/>
  <c r="I18"/>
  <c r="F18" i="87" s="1"/>
  <c r="W26" i="66"/>
  <c r="AC26"/>
  <c r="AI26"/>
  <c r="AO26"/>
  <c r="I27"/>
  <c r="F27" i="87" s="1"/>
  <c r="W27" i="66"/>
  <c r="AC27"/>
  <c r="AI27"/>
  <c r="I28"/>
  <c r="F28" i="87" s="1"/>
  <c r="AC29" i="66"/>
  <c r="AI29"/>
  <c r="AO29"/>
  <c r="I30"/>
  <c r="F30" i="87" s="1"/>
  <c r="I17" i="66"/>
  <c r="F17" i="87" s="1"/>
  <c r="W17" i="66"/>
  <c r="AC17"/>
  <c r="AI17"/>
  <c r="AO17"/>
  <c r="W18"/>
  <c r="AC18"/>
  <c r="AI18"/>
  <c r="AO18"/>
  <c r="I19"/>
  <c r="F19" i="87" s="1"/>
  <c r="N13"/>
  <c r="AO13" i="66"/>
  <c r="AL13"/>
  <c r="W14"/>
  <c r="AL14"/>
  <c r="AO14"/>
  <c r="V14" i="87"/>
  <c r="AC15" i="66"/>
  <c r="AO15"/>
  <c r="AL15"/>
  <c r="N16" i="87"/>
  <c r="AL16" i="66"/>
  <c r="AO16"/>
  <c r="AO20"/>
  <c r="AL20"/>
  <c r="AI21"/>
  <c r="AL21"/>
  <c r="AO21"/>
  <c r="AI22"/>
  <c r="AO22"/>
  <c r="AL22"/>
  <c r="AC23"/>
  <c r="AL23"/>
  <c r="AO23"/>
  <c r="AI24"/>
  <c r="AO24"/>
  <c r="AL24"/>
  <c r="AI25"/>
  <c r="AL25"/>
  <c r="AO25"/>
  <c r="T24" i="87"/>
  <c r="X23"/>
  <c r="X16"/>
  <c r="D28"/>
  <c r="K32" i="66"/>
  <c r="AL32"/>
  <c r="K33"/>
  <c r="AL33"/>
  <c r="Z34"/>
  <c r="AF34"/>
  <c r="AL34"/>
  <c r="AL35"/>
  <c r="AL36"/>
  <c r="S37"/>
  <c r="AL37"/>
  <c r="S38"/>
  <c r="Z38"/>
  <c r="AF38"/>
  <c r="AL38"/>
  <c r="Z40"/>
  <c r="AL40"/>
  <c r="K14"/>
  <c r="K15"/>
  <c r="K16"/>
  <c r="K20"/>
  <c r="Z20"/>
  <c r="K21"/>
  <c r="K23"/>
  <c r="Z24"/>
  <c r="AF25"/>
  <c r="I26"/>
  <c r="AO27"/>
  <c r="I29"/>
  <c r="F29" i="87" s="1"/>
  <c r="S29" i="66"/>
  <c r="Z29"/>
  <c r="AF29"/>
  <c r="AL29"/>
  <c r="Z17"/>
  <c r="S25"/>
  <c r="K25"/>
  <c r="W25"/>
  <c r="AC25"/>
  <c r="S24"/>
  <c r="AF24"/>
  <c r="S23"/>
  <c r="Z23"/>
  <c r="AF23"/>
  <c r="I23"/>
  <c r="F23" i="87" s="1"/>
  <c r="AC22" i="66"/>
  <c r="Z22"/>
  <c r="N22" i="87"/>
  <c r="S22" i="66"/>
  <c r="W22"/>
  <c r="AF22"/>
  <c r="W21"/>
  <c r="AC21"/>
  <c r="I21"/>
  <c r="F21" i="87" s="1"/>
  <c r="I20" i="66"/>
  <c r="F20" i="87" s="1"/>
  <c r="W20" i="66"/>
  <c r="AC20"/>
  <c r="AI20"/>
  <c r="Z16"/>
  <c r="AC16"/>
  <c r="AF16"/>
  <c r="V16" i="87"/>
  <c r="R16"/>
  <c r="H16"/>
  <c r="W16" i="66"/>
  <c r="S16"/>
  <c r="W15"/>
  <c r="I15"/>
  <c r="F15" i="87" s="1"/>
  <c r="AI15" i="66"/>
  <c r="Z14"/>
  <c r="S14"/>
  <c r="R14" i="87"/>
  <c r="N14"/>
  <c r="H14"/>
  <c r="I14" i="66"/>
  <c r="F14" i="87" s="1"/>
  <c r="AC14" i="66"/>
  <c r="AI14"/>
  <c r="I40"/>
  <c r="I25"/>
  <c r="F25" i="87" s="1"/>
  <c r="T29"/>
  <c r="I37" i="66"/>
  <c r="I38"/>
  <c r="P22" i="87"/>
  <c r="I22" i="66"/>
  <c r="F22" i="87" s="1"/>
  <c r="I33" i="66"/>
  <c r="I34"/>
  <c r="I16"/>
  <c r="F16" i="87" s="1"/>
  <c r="I35" i="66"/>
  <c r="I32"/>
  <c r="D15" i="87"/>
  <c r="I24" i="66"/>
  <c r="F24" i="87" s="1"/>
  <c r="I36" i="66"/>
  <c r="B13" i="87"/>
  <c r="D13"/>
  <c r="AX43" i="66" l="1"/>
  <c r="AS44"/>
  <c r="AV44"/>
  <c r="AP44"/>
  <c r="K43"/>
  <c r="O44"/>
  <c r="Q44"/>
  <c r="M44"/>
  <c r="AM44"/>
  <c r="AG44"/>
  <c r="AA44"/>
  <c r="U44"/>
  <c r="AJ44"/>
  <c r="AD44"/>
  <c r="X44"/>
  <c r="AR43"/>
  <c r="AU43"/>
  <c r="I13"/>
  <c r="K13"/>
  <c r="S13"/>
  <c r="W13"/>
  <c r="Z13"/>
  <c r="AC13"/>
  <c r="AF13"/>
  <c r="AI13"/>
  <c r="F13" i="87" l="1"/>
  <c r="F26"/>
  <c r="D16" i="59"/>
  <c r="F16"/>
  <c r="K16"/>
  <c r="M16"/>
  <c r="Z16" s="1"/>
  <c r="O16"/>
  <c r="R16"/>
  <c r="T16" s="1"/>
  <c r="D17"/>
  <c r="F17"/>
  <c r="K17"/>
  <c r="M17"/>
  <c r="W17" s="1"/>
  <c r="O17"/>
  <c r="R17"/>
  <c r="T17" s="1"/>
  <c r="D18"/>
  <c r="F18"/>
  <c r="K18"/>
  <c r="M18"/>
  <c r="Z18" s="1"/>
  <c r="O18"/>
  <c r="R18"/>
  <c r="T18" s="1"/>
  <c r="D19"/>
  <c r="F19"/>
  <c r="K19"/>
  <c r="M19"/>
  <c r="O19"/>
  <c r="T19"/>
  <c r="Z19"/>
  <c r="D20"/>
  <c r="F20"/>
  <c r="K20"/>
  <c r="M20"/>
  <c r="Z20" s="1"/>
  <c r="O20"/>
  <c r="R20"/>
  <c r="T20" s="1"/>
  <c r="D21"/>
  <c r="F21"/>
  <c r="K21"/>
  <c r="M21"/>
  <c r="Z21" s="1"/>
  <c r="O21"/>
  <c r="R21"/>
  <c r="T21" s="1"/>
  <c r="D17" i="73"/>
  <c r="F17"/>
  <c r="K17"/>
  <c r="M17"/>
  <c r="O17"/>
  <c r="R17"/>
  <c r="T17" s="1"/>
  <c r="U17"/>
  <c r="X17"/>
  <c r="Z17" s="1"/>
  <c r="AA17"/>
  <c r="AD17"/>
  <c r="AF17" s="1"/>
  <c r="D18"/>
  <c r="F18"/>
  <c r="K18"/>
  <c r="M18"/>
  <c r="O18"/>
  <c r="R18"/>
  <c r="T18" s="1"/>
  <c r="U18"/>
  <c r="X18"/>
  <c r="Z18" s="1"/>
  <c r="AA18"/>
  <c r="AD18"/>
  <c r="AF18" s="1"/>
  <c r="D19"/>
  <c r="F19"/>
  <c r="K19"/>
  <c r="M19"/>
  <c r="O19"/>
  <c r="R19"/>
  <c r="T19" s="1"/>
  <c r="U19"/>
  <c r="X19"/>
  <c r="Z19" s="1"/>
  <c r="AA19"/>
  <c r="AD19"/>
  <c r="AF19" s="1"/>
  <c r="Z17" i="59" l="1"/>
  <c r="H19" i="73"/>
  <c r="AO18"/>
  <c r="AC18"/>
  <c r="W18"/>
  <c r="Q18"/>
  <c r="H17"/>
  <c r="H18" i="59"/>
  <c r="AC17"/>
  <c r="Q17"/>
  <c r="AL19" i="73"/>
  <c r="AI19"/>
  <c r="AL18"/>
  <c r="AI18"/>
  <c r="AO19"/>
  <c r="AC19"/>
  <c r="W19"/>
  <c r="Q19"/>
  <c r="H18"/>
  <c r="AO17"/>
  <c r="AC17"/>
  <c r="W17"/>
  <c r="Q17"/>
  <c r="H17" i="59"/>
  <c r="AL17" i="73"/>
  <c r="AI17"/>
  <c r="AI21" i="59"/>
  <c r="AL21"/>
  <c r="AO21"/>
  <c r="AF21"/>
  <c r="AF19"/>
  <c r="AI19"/>
  <c r="AL19"/>
  <c r="AO19"/>
  <c r="AI17"/>
  <c r="AF17"/>
  <c r="AL17"/>
  <c r="AO17"/>
  <c r="AL20"/>
  <c r="AO20"/>
  <c r="AF20"/>
  <c r="AI20"/>
  <c r="AL18"/>
  <c r="AO18"/>
  <c r="AI18"/>
  <c r="AF18"/>
  <c r="AL16"/>
  <c r="AO16"/>
  <c r="AI16"/>
  <c r="AF16"/>
  <c r="H19"/>
  <c r="AC21"/>
  <c r="W21"/>
  <c r="Q21"/>
  <c r="H20"/>
  <c r="AC19"/>
  <c r="W19"/>
  <c r="Q19"/>
  <c r="H16"/>
  <c r="H21"/>
  <c r="AC20"/>
  <c r="W20"/>
  <c r="Q20"/>
  <c r="AC18"/>
  <c r="W18"/>
  <c r="Q18"/>
  <c r="AC16"/>
  <c r="W16"/>
  <c r="Q16"/>
  <c r="AD21" i="74"/>
  <c r="AD20"/>
  <c r="AD19"/>
  <c r="AD18"/>
  <c r="AA21"/>
  <c r="AA20"/>
  <c r="AA19"/>
  <c r="AA18"/>
  <c r="X21"/>
  <c r="X20"/>
  <c r="X19"/>
  <c r="X18"/>
  <c r="U21"/>
  <c r="U20"/>
  <c r="U19"/>
  <c r="U18"/>
  <c r="O21"/>
  <c r="O20"/>
  <c r="O19"/>
  <c r="M21"/>
  <c r="M20"/>
  <c r="M19"/>
  <c r="K21"/>
  <c r="K20"/>
  <c r="K19"/>
  <c r="K18"/>
  <c r="F21"/>
  <c r="F20"/>
  <c r="F19"/>
  <c r="F18"/>
  <c r="D21"/>
  <c r="D20"/>
  <c r="D19"/>
  <c r="D18"/>
  <c r="R21"/>
  <c r="R20"/>
  <c r="R19"/>
  <c r="R18"/>
  <c r="AI19" l="1"/>
  <c r="AL19"/>
  <c r="AL21"/>
  <c r="AI21"/>
  <c r="AI20"/>
  <c r="AL20"/>
  <c r="M18"/>
  <c r="AO18" s="1"/>
  <c r="O18"/>
  <c r="AO21"/>
  <c r="AF21"/>
  <c r="AC21"/>
  <c r="Z21"/>
  <c r="W21"/>
  <c r="T21"/>
  <c r="Q21"/>
  <c r="H21"/>
  <c r="AO20"/>
  <c r="AF20"/>
  <c r="AC20"/>
  <c r="Z20"/>
  <c r="T20"/>
  <c r="W20"/>
  <c r="H20"/>
  <c r="AO19"/>
  <c r="AF19"/>
  <c r="AC19"/>
  <c r="Z19"/>
  <c r="W19"/>
  <c r="T19"/>
  <c r="Q19"/>
  <c r="H19"/>
  <c r="AF18"/>
  <c r="Z18"/>
  <c r="W18"/>
  <c r="H18"/>
  <c r="T18" l="1"/>
  <c r="AC18"/>
  <c r="AI18"/>
  <c r="AL18"/>
  <c r="Q18"/>
  <c r="Q20"/>
  <c r="AD17"/>
  <c r="AD16"/>
  <c r="AD15"/>
  <c r="AD14"/>
  <c r="AD13"/>
  <c r="AD12"/>
  <c r="AA17"/>
  <c r="AA16"/>
  <c r="AA15"/>
  <c r="AA14"/>
  <c r="AA13"/>
  <c r="AA12"/>
  <c r="AD16" i="73"/>
  <c r="AD15"/>
  <c r="AD14"/>
  <c r="AD13"/>
  <c r="AD12"/>
  <c r="AA16"/>
  <c r="AA15"/>
  <c r="AA14"/>
  <c r="AA13"/>
  <c r="AA12"/>
  <c r="AB40" i="87"/>
  <c r="AB39"/>
  <c r="AB38"/>
  <c r="AB37"/>
  <c r="AB36"/>
  <c r="AB35"/>
  <c r="AB34"/>
  <c r="AB33"/>
  <c r="AB32"/>
  <c r="Z40"/>
  <c r="Z39"/>
  <c r="Z38"/>
  <c r="Z37"/>
  <c r="Z36"/>
  <c r="Z35"/>
  <c r="Z34"/>
  <c r="Z33"/>
  <c r="Z32"/>
  <c r="X40"/>
  <c r="X39"/>
  <c r="X38"/>
  <c r="X37"/>
  <c r="X36"/>
  <c r="X35"/>
  <c r="X34"/>
  <c r="X33"/>
  <c r="X32"/>
  <c r="AA23" i="74" l="1"/>
  <c r="AA21" i="73"/>
  <c r="AA23" i="59"/>
  <c r="AM21" i="73"/>
  <c r="AM23" i="74"/>
  <c r="AD23"/>
  <c r="AD21" i="73"/>
  <c r="AB31" i="87"/>
  <c r="AB42" s="1"/>
  <c r="Z31"/>
  <c r="Z42" s="1"/>
  <c r="X31"/>
  <c r="X42" s="1"/>
  <c r="N40"/>
  <c r="B40"/>
  <c r="B35"/>
  <c r="V40"/>
  <c r="T35"/>
  <c r="R40"/>
  <c r="P35"/>
  <c r="P31"/>
  <c r="P32"/>
  <c r="P33"/>
  <c r="P34"/>
  <c r="P36"/>
  <c r="P37"/>
  <c r="P38"/>
  <c r="P39"/>
  <c r="N31"/>
  <c r="N32"/>
  <c r="N37"/>
  <c r="N39"/>
  <c r="R31"/>
  <c r="R33"/>
  <c r="R36"/>
  <c r="R37"/>
  <c r="R38"/>
  <c r="R39"/>
  <c r="T31"/>
  <c r="T32"/>
  <c r="T34"/>
  <c r="T37"/>
  <c r="V31"/>
  <c r="V33"/>
  <c r="V37"/>
  <c r="H35"/>
  <c r="H31"/>
  <c r="H37"/>
  <c r="L31"/>
  <c r="L37"/>
  <c r="B31"/>
  <c r="B32"/>
  <c r="B34"/>
  <c r="B36"/>
  <c r="B37"/>
  <c r="AI31" i="66"/>
  <c r="AF31"/>
  <c r="Z31"/>
  <c r="W31"/>
  <c r="D40" i="87"/>
  <c r="D39"/>
  <c r="D38"/>
  <c r="D37"/>
  <c r="D36"/>
  <c r="D35"/>
  <c r="D34"/>
  <c r="D33"/>
  <c r="D32"/>
  <c r="D12" i="74"/>
  <c r="D13"/>
  <c r="D16"/>
  <c r="D14"/>
  <c r="D15"/>
  <c r="D17"/>
  <c r="X17"/>
  <c r="X15"/>
  <c r="X12"/>
  <c r="X14"/>
  <c r="X16"/>
  <c r="X13"/>
  <c r="U17"/>
  <c r="U15"/>
  <c r="U12"/>
  <c r="U14"/>
  <c r="U16"/>
  <c r="U13"/>
  <c r="R17"/>
  <c r="R15"/>
  <c r="R12"/>
  <c r="R14"/>
  <c r="R16"/>
  <c r="R13"/>
  <c r="O17"/>
  <c r="Q17" s="1"/>
  <c r="O15"/>
  <c r="O12"/>
  <c r="O14"/>
  <c r="O16"/>
  <c r="O13"/>
  <c r="M17"/>
  <c r="M15"/>
  <c r="M12"/>
  <c r="AC12" s="1"/>
  <c r="M14"/>
  <c r="M16"/>
  <c r="M13"/>
  <c r="K17"/>
  <c r="K15"/>
  <c r="K12"/>
  <c r="K14"/>
  <c r="K16"/>
  <c r="K13"/>
  <c r="D12" i="73"/>
  <c r="D13"/>
  <c r="D14"/>
  <c r="D15"/>
  <c r="D16"/>
  <c r="X16"/>
  <c r="X15"/>
  <c r="X14"/>
  <c r="X13"/>
  <c r="X12"/>
  <c r="U16"/>
  <c r="U15"/>
  <c r="U14"/>
  <c r="U13"/>
  <c r="U12"/>
  <c r="R16"/>
  <c r="R15"/>
  <c r="R14"/>
  <c r="R13"/>
  <c r="R12"/>
  <c r="O16"/>
  <c r="O15"/>
  <c r="O14"/>
  <c r="O13"/>
  <c r="O12"/>
  <c r="M16"/>
  <c r="M15"/>
  <c r="M14"/>
  <c r="M13"/>
  <c r="M12"/>
  <c r="K16"/>
  <c r="K15"/>
  <c r="K14"/>
  <c r="K13"/>
  <c r="K12"/>
  <c r="D15" i="59"/>
  <c r="D12"/>
  <c r="D13"/>
  <c r="D14"/>
  <c r="U12"/>
  <c r="U13"/>
  <c r="R12"/>
  <c r="R15"/>
  <c r="R13"/>
  <c r="R14"/>
  <c r="O12"/>
  <c r="O13"/>
  <c r="O15"/>
  <c r="O14"/>
  <c r="M12"/>
  <c r="M15"/>
  <c r="AR15" s="1"/>
  <c r="M13"/>
  <c r="AR13" s="1"/>
  <c r="M14"/>
  <c r="K12"/>
  <c r="K13"/>
  <c r="K15"/>
  <c r="K14"/>
  <c r="E12" i="1"/>
  <c r="E13"/>
  <c r="E9"/>
  <c r="E11"/>
  <c r="D24"/>
  <c r="E12" i="31"/>
  <c r="E13"/>
  <c r="E9"/>
  <c r="E11"/>
  <c r="D24"/>
  <c r="E12" i="32"/>
  <c r="E13"/>
  <c r="E9"/>
  <c r="E11"/>
  <c r="D24"/>
  <c r="E12" i="33"/>
  <c r="E13"/>
  <c r="E9"/>
  <c r="E11"/>
  <c r="D24"/>
  <c r="E12" i="37"/>
  <c r="E13"/>
  <c r="E9"/>
  <c r="E11"/>
  <c r="D24"/>
  <c r="E12" i="38"/>
  <c r="E13"/>
  <c r="E9"/>
  <c r="E11"/>
  <c r="D24"/>
  <c r="E12" i="39"/>
  <c r="E13"/>
  <c r="E9"/>
  <c r="E11"/>
  <c r="D24"/>
  <c r="E12" i="40"/>
  <c r="E13"/>
  <c r="E9"/>
  <c r="E11"/>
  <c r="D24"/>
  <c r="E12" i="41"/>
  <c r="E13"/>
  <c r="E9"/>
  <c r="E11"/>
  <c r="D24"/>
  <c r="E12" i="42"/>
  <c r="E13"/>
  <c r="E9"/>
  <c r="E11"/>
  <c r="D24"/>
  <c r="E12" i="43"/>
  <c r="E13"/>
  <c r="E9"/>
  <c r="D23"/>
  <c r="E11"/>
  <c r="D24"/>
  <c r="E12" i="44"/>
  <c r="E13"/>
  <c r="E9"/>
  <c r="D23"/>
  <c r="E11"/>
  <c r="D24"/>
  <c r="E12" i="45"/>
  <c r="E13"/>
  <c r="E9"/>
  <c r="D23"/>
  <c r="E11"/>
  <c r="D24"/>
  <c r="W12" i="59"/>
  <c r="F13"/>
  <c r="H13" s="1"/>
  <c r="F14"/>
  <c r="F15"/>
  <c r="H15" s="1"/>
  <c r="F12"/>
  <c r="E12" i="46"/>
  <c r="E13"/>
  <c r="E9"/>
  <c r="D23"/>
  <c r="E11"/>
  <c r="D24"/>
  <c r="E12" i="47"/>
  <c r="E13"/>
  <c r="E9"/>
  <c r="D23"/>
  <c r="E11"/>
  <c r="D24"/>
  <c r="E12" i="48"/>
  <c r="E13"/>
  <c r="E9"/>
  <c r="D23"/>
  <c r="E11"/>
  <c r="D24"/>
  <c r="E12" i="49"/>
  <c r="E13"/>
  <c r="E9"/>
  <c r="D23"/>
  <c r="E11"/>
  <c r="D24"/>
  <c r="E12" i="50"/>
  <c r="E13"/>
  <c r="E9"/>
  <c r="D23"/>
  <c r="E11"/>
  <c r="D24"/>
  <c r="E12" i="51"/>
  <c r="E13"/>
  <c r="E9"/>
  <c r="D23"/>
  <c r="E11"/>
  <c r="D24"/>
  <c r="D23" i="52"/>
  <c r="D24"/>
  <c r="E12"/>
  <c r="E13"/>
  <c r="E9"/>
  <c r="E11"/>
  <c r="D23" i="53"/>
  <c r="E12"/>
  <c r="E13"/>
  <c r="E9"/>
  <c r="E11"/>
  <c r="D24"/>
  <c r="E12" i="54"/>
  <c r="E13"/>
  <c r="E9"/>
  <c r="D23"/>
  <c r="E11"/>
  <c r="D24"/>
  <c r="E12" i="55"/>
  <c r="E13"/>
  <c r="E9"/>
  <c r="D23"/>
  <c r="E11"/>
  <c r="D24"/>
  <c r="E12" i="56"/>
  <c r="E13"/>
  <c r="E9"/>
  <c r="D23"/>
  <c r="E11"/>
  <c r="D24"/>
  <c r="E12" i="57"/>
  <c r="E13"/>
  <c r="E9"/>
  <c r="D23"/>
  <c r="E11"/>
  <c r="D24"/>
  <c r="E12" i="34"/>
  <c r="E13"/>
  <c r="E9"/>
  <c r="D23"/>
  <c r="E11"/>
  <c r="D24"/>
  <c r="E12" i="35"/>
  <c r="E13"/>
  <c r="E9"/>
  <c r="D23"/>
  <c r="E11"/>
  <c r="D24"/>
  <c r="E12" i="36"/>
  <c r="E13"/>
  <c r="E9"/>
  <c r="D23"/>
  <c r="E11"/>
  <c r="D24"/>
  <c r="Z16" i="73"/>
  <c r="Z14"/>
  <c r="Z12"/>
  <c r="F16"/>
  <c r="F13"/>
  <c r="H13" s="1"/>
  <c r="F14"/>
  <c r="F15"/>
  <c r="H15" s="1"/>
  <c r="F12"/>
  <c r="T14"/>
  <c r="T16"/>
  <c r="T12"/>
  <c r="Q13"/>
  <c r="AC16"/>
  <c r="AC15"/>
  <c r="AC14"/>
  <c r="AC13"/>
  <c r="AC12"/>
  <c r="S31" i="66"/>
  <c r="K31"/>
  <c r="Z15" i="74"/>
  <c r="Z13"/>
  <c r="W15"/>
  <c r="W14"/>
  <c r="W13"/>
  <c r="F17"/>
  <c r="H17" s="1"/>
  <c r="F13"/>
  <c r="H13" s="1"/>
  <c r="F14"/>
  <c r="H14" s="1"/>
  <c r="F15"/>
  <c r="H15" s="1"/>
  <c r="F16"/>
  <c r="H16" s="1"/>
  <c r="F12"/>
  <c r="T14"/>
  <c r="T16"/>
  <c r="T15"/>
  <c r="T13"/>
  <c r="Q15"/>
  <c r="Q14"/>
  <c r="Q13"/>
  <c r="AC17"/>
  <c r="AC16"/>
  <c r="AC15"/>
  <c r="AC14"/>
  <c r="AC13"/>
  <c r="Z12" l="1"/>
  <c r="AF16"/>
  <c r="AI16"/>
  <c r="AL16"/>
  <c r="AF17"/>
  <c r="AL17"/>
  <c r="AI17"/>
  <c r="Q16"/>
  <c r="Z16"/>
  <c r="AL12" i="73"/>
  <c r="AI12"/>
  <c r="AI14"/>
  <c r="AL14"/>
  <c r="AI16"/>
  <c r="AL16"/>
  <c r="W13"/>
  <c r="AI13"/>
  <c r="AL13"/>
  <c r="AI15"/>
  <c r="AL15"/>
  <c r="Z13" i="59"/>
  <c r="AI13"/>
  <c r="AL13"/>
  <c r="AC12"/>
  <c r="AI12"/>
  <c r="AL12"/>
  <c r="AL14"/>
  <c r="AI14"/>
  <c r="W15"/>
  <c r="AI15"/>
  <c r="AF15"/>
  <c r="AL15"/>
  <c r="AO15"/>
  <c r="AF13" i="74"/>
  <c r="AI13"/>
  <c r="AL13"/>
  <c r="AF14"/>
  <c r="AL14"/>
  <c r="AI14"/>
  <c r="AF15"/>
  <c r="AI15"/>
  <c r="AL15"/>
  <c r="Z14"/>
  <c r="AL12"/>
  <c r="AI12"/>
  <c r="Q12"/>
  <c r="H14" i="59"/>
  <c r="AO12"/>
  <c r="AF12"/>
  <c r="AF12" i="74"/>
  <c r="M23"/>
  <c r="AC14" i="59"/>
  <c r="AO14"/>
  <c r="AF14"/>
  <c r="AO13"/>
  <c r="AF13"/>
  <c r="T15"/>
  <c r="W15" i="73"/>
  <c r="U21"/>
  <c r="O21"/>
  <c r="K21"/>
  <c r="F21"/>
  <c r="I24" s="1"/>
  <c r="M21"/>
  <c r="AR21" s="1"/>
  <c r="R21"/>
  <c r="X21"/>
  <c r="Q16"/>
  <c r="W16"/>
  <c r="T15"/>
  <c r="Q14"/>
  <c r="W14"/>
  <c r="H14"/>
  <c r="D21"/>
  <c r="AP25" s="1"/>
  <c r="Q12"/>
  <c r="W12"/>
  <c r="X23" i="59"/>
  <c r="U23"/>
  <c r="R23"/>
  <c r="O23"/>
  <c r="M23"/>
  <c r="AR23" s="1"/>
  <c r="K23"/>
  <c r="D23"/>
  <c r="AP27" s="1"/>
  <c r="H12"/>
  <c r="F23"/>
  <c r="T40" i="87"/>
  <c r="P40"/>
  <c r="P42" s="1"/>
  <c r="L40"/>
  <c r="H40"/>
  <c r="V39"/>
  <c r="T39"/>
  <c r="L39"/>
  <c r="H39"/>
  <c r="B39"/>
  <c r="V38"/>
  <c r="T38"/>
  <c r="N38"/>
  <c r="L38"/>
  <c r="H38"/>
  <c r="B38"/>
  <c r="V36"/>
  <c r="T36"/>
  <c r="N36"/>
  <c r="L36"/>
  <c r="H36"/>
  <c r="V35"/>
  <c r="R35"/>
  <c r="N35"/>
  <c r="L35"/>
  <c r="V34"/>
  <c r="R34"/>
  <c r="N34"/>
  <c r="L34"/>
  <c r="H34"/>
  <c r="T33"/>
  <c r="N33"/>
  <c r="L33"/>
  <c r="H33"/>
  <c r="B33"/>
  <c r="V32"/>
  <c r="X23" i="74"/>
  <c r="U23"/>
  <c r="R32" i="87"/>
  <c r="R42" s="1"/>
  <c r="R23" i="74"/>
  <c r="O23"/>
  <c r="L32" i="87"/>
  <c r="K23" i="74"/>
  <c r="H32" i="87"/>
  <c r="D23" i="74"/>
  <c r="AP27" s="1"/>
  <c r="H12"/>
  <c r="F23"/>
  <c r="D31" i="87"/>
  <c r="D42" s="1"/>
  <c r="Q5" i="66"/>
  <c r="X5" s="1"/>
  <c r="Q3"/>
  <c r="I31"/>
  <c r="AC31"/>
  <c r="AL31"/>
  <c r="AC15" i="59"/>
  <c r="W14"/>
  <c r="Z15"/>
  <c r="Q15" i="73"/>
  <c r="H12"/>
  <c r="H16"/>
  <c r="Q15" i="59"/>
  <c r="T12"/>
  <c r="T14"/>
  <c r="Z14"/>
  <c r="T13" i="73"/>
  <c r="Z13"/>
  <c r="Z15"/>
  <c r="T12" i="74"/>
  <c r="T17"/>
  <c r="W12"/>
  <c r="W17"/>
  <c r="Z17"/>
  <c r="F32" i="87"/>
  <c r="F34"/>
  <c r="F36"/>
  <c r="F38"/>
  <c r="F40"/>
  <c r="F33"/>
  <c r="F35"/>
  <c r="F37"/>
  <c r="F39"/>
  <c r="Q13" i="59"/>
  <c r="AO13" i="73"/>
  <c r="AF13"/>
  <c r="AO15"/>
  <c r="AF15"/>
  <c r="W16" i="74"/>
  <c r="AD27"/>
  <c r="AO31" i="66"/>
  <c r="AO15" i="74"/>
  <c r="AO16"/>
  <c r="AO12"/>
  <c r="AO12" i="73"/>
  <c r="AF12"/>
  <c r="AO14"/>
  <c r="AF14"/>
  <c r="AO16"/>
  <c r="AF16"/>
  <c r="AO17" i="74"/>
  <c r="AO13"/>
  <c r="AO14"/>
  <c r="AM27"/>
  <c r="Q14" i="59"/>
  <c r="T13"/>
  <c r="W13"/>
  <c r="AC13"/>
  <c r="Q12"/>
  <c r="Z12"/>
  <c r="T42" i="87" l="1"/>
  <c r="B42"/>
  <c r="AO23" i="74"/>
  <c r="AR23"/>
  <c r="H42" i="87"/>
  <c r="L42"/>
  <c r="V42"/>
  <c r="N42"/>
  <c r="U25" i="73"/>
  <c r="AO21"/>
  <c r="AI21"/>
  <c r="AL21"/>
  <c r="AG25"/>
  <c r="AJ25"/>
  <c r="AA27" i="59"/>
  <c r="AJ27"/>
  <c r="AG27"/>
  <c r="AL23"/>
  <c r="AI23"/>
  <c r="I27" i="74"/>
  <c r="AJ27"/>
  <c r="AG27"/>
  <c r="AL23"/>
  <c r="AI23"/>
  <c r="U27"/>
  <c r="K27"/>
  <c r="X25" i="73"/>
  <c r="AO23" i="59"/>
  <c r="AF23"/>
  <c r="I27"/>
  <c r="AD27"/>
  <c r="AM27"/>
  <c r="F31" i="87"/>
  <c r="F42" s="1"/>
  <c r="I43" i="66"/>
  <c r="K26" i="59"/>
  <c r="K26" i="74"/>
  <c r="T23" i="59"/>
  <c r="Q23"/>
  <c r="W23"/>
  <c r="AC23"/>
  <c r="Z23"/>
  <c r="M26"/>
  <c r="H23" i="74"/>
  <c r="I26"/>
  <c r="H21" i="73"/>
  <c r="I25"/>
  <c r="H23" i="59"/>
  <c r="I26"/>
  <c r="BE12" i="66"/>
  <c r="AC43"/>
  <c r="W43"/>
  <c r="Z43"/>
  <c r="AF43"/>
  <c r="AO43"/>
  <c r="AL43"/>
  <c r="R27" i="59"/>
  <c r="R27" i="74"/>
  <c r="X27"/>
  <c r="T21" i="73"/>
  <c r="T23" i="74"/>
  <c r="M27"/>
  <c r="W23"/>
  <c r="Z23"/>
  <c r="M25" i="73"/>
  <c r="R25"/>
  <c r="O25"/>
  <c r="K25"/>
  <c r="AD25"/>
  <c r="AM25"/>
  <c r="AF21"/>
  <c r="AF23" i="74"/>
  <c r="M26"/>
  <c r="K24" i="73"/>
  <c r="Z21"/>
  <c r="W21"/>
  <c r="Q21"/>
  <c r="M24"/>
  <c r="AC23" i="74"/>
  <c r="AA27"/>
  <c r="AC21" i="73"/>
  <c r="AA25"/>
  <c r="O27" i="74"/>
  <c r="Q23"/>
  <c r="O27" i="59"/>
  <c r="M27"/>
  <c r="X27"/>
  <c r="K27"/>
  <c r="U27"/>
  <c r="AI43" i="66" l="1"/>
</calcChain>
</file>

<file path=xl/sharedStrings.xml><?xml version="1.0" encoding="utf-8"?>
<sst xmlns="http://schemas.openxmlformats.org/spreadsheetml/2006/main" count="699" uniqueCount="169">
  <si>
    <t>A1</t>
  </si>
  <si>
    <t>INSCRITS</t>
  </si>
  <si>
    <t>%</t>
  </si>
  <si>
    <t>Emargements</t>
  </si>
  <si>
    <t>Nuls</t>
  </si>
  <si>
    <t>Exprimés</t>
  </si>
  <si>
    <t>TOTAL  :</t>
  </si>
  <si>
    <t>A2</t>
  </si>
  <si>
    <t>B1</t>
  </si>
  <si>
    <t>B2</t>
  </si>
  <si>
    <t>M1</t>
  </si>
  <si>
    <t>N1</t>
  </si>
  <si>
    <t>N2</t>
  </si>
  <si>
    <t>C1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</si>
  <si>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</si>
  <si>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</si>
  <si>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</si>
  <si>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</si>
  <si>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</si>
  <si>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</si>
  <si>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</si>
  <si>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</si>
  <si>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</si>
  <si>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</si>
  <si>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G1</t>
  </si>
  <si>
    <t>G2</t>
  </si>
  <si>
    <t>H1</t>
  </si>
  <si>
    <t>J1</t>
  </si>
  <si>
    <t>J2</t>
  </si>
  <si>
    <t>J3</t>
  </si>
  <si>
    <t>K1</t>
  </si>
  <si>
    <t>K2</t>
  </si>
  <si>
    <t>L1</t>
  </si>
  <si>
    <t>L2</t>
  </si>
  <si>
    <t>BUREAUX</t>
  </si>
  <si>
    <t>Inscrits</t>
  </si>
  <si>
    <t>TOTAUX</t>
  </si>
  <si>
    <t>Votants</t>
  </si>
  <si>
    <t>Participation</t>
  </si>
  <si>
    <t>%  /</t>
  </si>
  <si>
    <t>Particip.</t>
  </si>
  <si>
    <t>%  par rapport aux INSCRITS</t>
  </si>
  <si>
    <t>Votants (participation)</t>
  </si>
  <si>
    <t>%     /    Inscrits</t>
  </si>
  <si>
    <t>Bureaux sur</t>
  </si>
  <si>
    <t>Inscrits sur</t>
  </si>
  <si>
    <t>(1)</t>
  </si>
  <si>
    <t>(2)</t>
  </si>
  <si>
    <t>(3)</t>
  </si>
  <si>
    <t>(4)</t>
  </si>
  <si>
    <t>(1) Votants / Inscrits</t>
  </si>
  <si>
    <t>(2) Nuls / Votants</t>
  </si>
  <si>
    <t>(3) Exprimés / Inscrits</t>
  </si>
  <si>
    <t>(4) Score / Exprimés</t>
  </si>
  <si>
    <t>%  par rapport aux VOTANTS</t>
  </si>
  <si>
    <t>R E C E N S E M E N T   par   B U R E A U</t>
  </si>
  <si>
    <t>Émargements</t>
  </si>
  <si>
    <t>Abstentions</t>
  </si>
  <si>
    <t>Total Canton BELFORT 1</t>
  </si>
  <si>
    <t>Total Canton BELFORT 2</t>
  </si>
  <si>
    <t>Total Canton BELFORT 3</t>
  </si>
  <si>
    <t>RÉSULTATS</t>
  </si>
  <si>
    <t>soit :</t>
  </si>
  <si>
    <t>CANTON N°2 - BELFORT 1</t>
  </si>
  <si>
    <t>CANTON N°4 - BELFORT 3</t>
  </si>
  <si>
    <t>CANTON N°3 - BELFORT 2</t>
  </si>
  <si>
    <t>soit</t>
  </si>
  <si>
    <t>:</t>
  </si>
  <si>
    <t>G1 - 0019  Hubert Metzger</t>
  </si>
  <si>
    <t>G2 - 0020  Hubert Metzger</t>
  </si>
  <si>
    <t>H1 - 0021  Léonard de Vinci</t>
  </si>
  <si>
    <t>J1 - 0022  René Rücklin</t>
  </si>
  <si>
    <t>J2 - 0023  René Rücklin</t>
  </si>
  <si>
    <t>J3 - 0024  René Rücklin</t>
  </si>
  <si>
    <t>K1 - 0025  Louis Pergaud</t>
  </si>
  <si>
    <t>K2 - 0026  Louis Pergaud</t>
  </si>
  <si>
    <t>L1 - 0027  Les Barres</t>
  </si>
  <si>
    <t>L2 - 0028  Les Barres</t>
  </si>
  <si>
    <t>B1 - 0003  Victor Hugo</t>
  </si>
  <si>
    <t>B2 - 0004  Victor Hugo</t>
  </si>
  <si>
    <t>C1 - 0008  Victor Schoelcher</t>
  </si>
  <si>
    <t>C2 - 0009  Maison du Peuple</t>
  </si>
  <si>
    <t>C3 - 0010  Maison du Peuple</t>
  </si>
  <si>
    <t>D1 - 0011  Châteaudun</t>
  </si>
  <si>
    <t>D2 - 0012  Châteaudun</t>
  </si>
  <si>
    <t>D3 - 0013  Châteaudun</t>
  </si>
  <si>
    <t>E1 - 0014  Raymond Aubert</t>
  </si>
  <si>
    <t>E2 - 0015  Raymond Aubert</t>
  </si>
  <si>
    <t>E3 - 0016  Raymond Aubert</t>
  </si>
  <si>
    <t>Libellé court</t>
  </si>
  <si>
    <t>Libellé long</t>
  </si>
  <si>
    <t>F1 - 0017  Maison de l'enfant</t>
  </si>
  <si>
    <t>F2 - 0018  Émile Géhant</t>
  </si>
  <si>
    <t>M1 - 0005  Saint-Exupéry</t>
  </si>
  <si>
    <t>N1 - 0006  Maison de Quartier des Forges</t>
  </si>
  <si>
    <t>N2 - 0007  Cité des Associations</t>
  </si>
  <si>
    <t>Code</t>
  </si>
  <si>
    <t>A1 - 0001  HÔTEL DE VILLE (Place d'Armes)</t>
  </si>
  <si>
    <t>B1 - 0003  GROUPE SCOLAIRE VICTOR HUGO (Faubourg de Montbéliard)</t>
  </si>
  <si>
    <t>B2 - 0004  GROUPE SCOLAIRE VICTOR HUGO (Faubourg de Montbéliard)</t>
  </si>
  <si>
    <t>C1 - 0008  ÉCOLE VICTOR SCHOELCHER (Rue Gaston Deferre)</t>
  </si>
  <si>
    <t>C2 - 0009  MAISON DU PEUPLE (Place de la Résistance)</t>
  </si>
  <si>
    <t>C3 - 0010  MAISON DU PEUPLE (Place de la Résistance)</t>
  </si>
  <si>
    <t>D1 - 0011  GROUPE SCOLAIRE CHÂTEAUDUN (Rue de Châteaudun)</t>
  </si>
  <si>
    <t>D2 - 0012  GROUPE SCOLAIRE CHÂTEAUDUN (Rue de Châteaudun)</t>
  </si>
  <si>
    <t>D3 - 0013  GROUPE SCOLAIRE CHÂTEAUDUN (Rue de Châteaudun)</t>
  </si>
  <si>
    <t>E1 - 0014  GROUPE SCOLAIRE RAYMOND AUBERT (Rue de la 1ère Armée Française)</t>
  </si>
  <si>
    <t>E2 - 0015  GROUPE SCOLAIRE RAYMOND AUBERT (Rue de la 1ère Armée Française)</t>
  </si>
  <si>
    <t>E3 - 0016  GROUPE SCOLAIRE RAYMOND AUBERT (Rue de la 1ère Armée Française)</t>
  </si>
  <si>
    <t>F1 - 0017  MAISON DE L'ENFANT (Rue Salvador Allendé)</t>
  </si>
  <si>
    <t>F2 - 0018  GROUPE SCOLAIRE ÉMILE GEHANT (Avenue des Frères Lumière)</t>
  </si>
  <si>
    <t>G1 - 0019  GROUPE SCOLAIRE HUBERT METZGER (La Pépinière - Rue Cuvier)</t>
  </si>
  <si>
    <t>G2 - 0020  GROUPE SCOLAIRE HUBERT METZGER (La Pépinière - Rue Claude Bernard)</t>
  </si>
  <si>
    <t>H1 - 0021  ANNEXE DU COLLÈGE LÉONARD DE VINCI (Faubourg de Lyon)</t>
  </si>
  <si>
    <t>J1 - 0022  GROUPE SCOLAIRE RENÉ RÜCKLIN (Rue Braille)</t>
  </si>
  <si>
    <t>J2 - 0023  BUREAU CENTRALISATEUR RENÉ RÜCKLIN (Rue Braille)</t>
  </si>
  <si>
    <t>J3 - 0024  GROUPE SCOLAIRE RENÉ RÜCKLIN (Rue de Rome)</t>
  </si>
  <si>
    <t>K1 - 0025  GROUPE SCOLAIRE LOUIS PERGAUD (Rue de Zaporojie - Primaire)</t>
  </si>
  <si>
    <t>K2 - 0026  GROUPE SCOLAIRE LOUIS PERGAUD (Rue de Zaporojie - Maternelle)</t>
  </si>
  <si>
    <t>L1 - 0027  LES BARRES - MATERNELLE (Via d'Auxelles)</t>
  </si>
  <si>
    <t>L2 - 0028  LES BARRES - PRIMAIRE (Rue Ernest Duvillard)</t>
  </si>
  <si>
    <t>M1 - 0005  ÉCOLE MATERNELLE SAINT-EXUPÉRY (Rue de la Paix)</t>
  </si>
  <si>
    <t>N1 - 0006  MAISON DE QUARTIER DES FORGES (Rue de Marseille)</t>
  </si>
  <si>
    <t>N2 - 0007  CITÉ DES ASSOCIATIONS (Rue Jean Pierre Melville)</t>
  </si>
  <si>
    <t>Blancs</t>
  </si>
  <si>
    <t>Circonscription</t>
  </si>
  <si>
    <t>1ère</t>
  </si>
  <si>
    <t>2ème</t>
  </si>
  <si>
    <t>Canton</t>
  </si>
  <si>
    <t>3 - Belfort 2</t>
  </si>
  <si>
    <t>4 - Belfort 3</t>
  </si>
  <si>
    <t>2 - Belfort 1</t>
  </si>
  <si>
    <t>Prenom</t>
  </si>
  <si>
    <t>Nom</t>
  </si>
  <si>
    <t>ÉLECTIONS RÉGIONALES  (1er Tour)</t>
  </si>
  <si>
    <t>A2 - 0002  HÔTEL DE VILLE (Place d'Armes)</t>
  </si>
  <si>
    <t>A2 - 0002  Hôtel de Ville</t>
  </si>
  <si>
    <t>A1 - 0001  Hôtel de Ville</t>
  </si>
  <si>
    <t>Bureaux sur  28</t>
  </si>
  <si>
    <t>Sophie</t>
  </si>
  <si>
    <t>MONTEL</t>
  </si>
  <si>
    <t>Charles-Henri</t>
  </si>
  <si>
    <t>GALLOIS</t>
  </si>
  <si>
    <t>François</t>
  </si>
  <si>
    <t>SAUVADET</t>
  </si>
  <si>
    <t>Julien</t>
  </si>
  <si>
    <t>GONZALEZ</t>
  </si>
  <si>
    <t>Cécile</t>
  </si>
  <si>
    <t>PRUDHOMME</t>
  </si>
  <si>
    <t>Nathalie</t>
  </si>
  <si>
    <t>VERMOREL</t>
  </si>
  <si>
    <t>Claire</t>
  </si>
  <si>
    <t>ROCHER</t>
  </si>
  <si>
    <t>Maxime</t>
  </si>
  <si>
    <t>THIEBAUT</t>
  </si>
  <si>
    <t>Christophe</t>
  </si>
  <si>
    <t>GRUDLER</t>
  </si>
  <si>
    <t>Marie-Guite</t>
  </si>
  <si>
    <t>DUFAY</t>
  </si>
  <si>
    <t>Liste Front National</t>
  </si>
  <si>
    <t>L'UPR</t>
  </si>
  <si>
    <t>Alliance Ecologiste Indépendante</t>
  </si>
  <si>
    <t>Les Ecologistes de Bourgogne - Franche-Comté</t>
  </si>
  <si>
    <t>L'Alternative à Gauche</t>
  </si>
  <si>
    <t>Lutte Ouvrière</t>
  </si>
  <si>
    <t>Debout la France</t>
  </si>
  <si>
    <t>La Région en Grand</t>
  </si>
  <si>
    <t>Christophe Grudler</t>
  </si>
  <si>
    <t>Notre Région Avance</t>
  </si>
</sst>
</file>

<file path=xl/styles.xml><?xml version="1.0" encoding="utf-8"?>
<styleSheet xmlns="http://schemas.openxmlformats.org/spreadsheetml/2006/main">
  <numFmts count="2">
    <numFmt numFmtId="164" formatCode="_-* #,##0.00_ _F_-;\-* #,##0.00_ _F_-;_-* &quot;-&quot;??_ _F_-;_-@_-"/>
    <numFmt numFmtId="165" formatCode="[$-40C]d\ mmmm\ yyyy;@"/>
  </numFmts>
  <fonts count="36">
    <font>
      <sz val="10"/>
      <name val="Geneva"/>
    </font>
    <font>
      <b/>
      <sz val="10"/>
      <name val="Geneva"/>
    </font>
    <font>
      <sz val="10"/>
      <name val="Geneva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Geneva"/>
    </font>
    <font>
      <b/>
      <u/>
      <sz val="16"/>
      <name val="Arial"/>
      <family val="2"/>
    </font>
    <font>
      <sz val="16"/>
      <name val="Arial"/>
      <family val="2"/>
    </font>
    <font>
      <b/>
      <sz val="28"/>
      <name val="Arial"/>
      <family val="2"/>
    </font>
    <font>
      <sz val="14"/>
      <name val="Geneva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b/>
      <sz val="12"/>
      <name val="Geneva"/>
    </font>
    <font>
      <b/>
      <sz val="12"/>
      <name val="Times New Roman"/>
      <family val="1"/>
    </font>
    <font>
      <b/>
      <sz val="22"/>
      <name val="Arial"/>
      <family val="2"/>
    </font>
    <font>
      <b/>
      <sz val="22"/>
      <name val="Geneva"/>
    </font>
    <font>
      <sz val="8"/>
      <name val="Geneva"/>
    </font>
    <font>
      <sz val="10"/>
      <name val="Geneva"/>
    </font>
    <font>
      <b/>
      <sz val="14"/>
      <name val="Arial"/>
      <family val="2"/>
    </font>
    <font>
      <b/>
      <sz val="36"/>
      <color indexed="10"/>
      <name val="Rockwell"/>
      <family val="1"/>
    </font>
    <font>
      <b/>
      <sz val="26"/>
      <color indexed="10"/>
      <name val="Rockwell"/>
      <family val="1"/>
    </font>
    <font>
      <b/>
      <sz val="26"/>
      <name val="Arial"/>
      <family val="2"/>
    </font>
    <font>
      <sz val="26"/>
      <name val="Geneva"/>
    </font>
    <font>
      <b/>
      <sz val="20"/>
      <name val="Arial"/>
      <family val="2"/>
    </font>
    <font>
      <sz val="16"/>
      <name val="Geneva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31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5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10" fontId="8" fillId="0" borderId="9" xfId="2" applyNumberFormat="1" applyFont="1" applyBorder="1" applyAlignment="1" applyProtection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</xf>
    <xf numFmtId="0" fontId="11" fillId="0" borderId="0" xfId="0" applyFont="1" applyBorder="1" applyProtection="1"/>
    <xf numFmtId="10" fontId="11" fillId="0" borderId="0" xfId="0" applyNumberFormat="1" applyFont="1" applyProtection="1"/>
    <xf numFmtId="10" fontId="11" fillId="0" borderId="15" xfId="0" applyNumberFormat="1" applyFont="1" applyBorder="1" applyAlignment="1" applyProtection="1">
      <alignment horizontal="center"/>
    </xf>
    <xf numFmtId="0" fontId="11" fillId="0" borderId="0" xfId="0" applyFont="1" applyProtection="1"/>
    <xf numFmtId="10" fontId="12" fillId="0" borderId="0" xfId="0" applyNumberFormat="1" applyFont="1" applyProtection="1"/>
    <xf numFmtId="0" fontId="11" fillId="0" borderId="15" xfId="0" applyFont="1" applyBorder="1" applyAlignment="1" applyProtection="1">
      <alignment horizontal="center"/>
    </xf>
    <xf numFmtId="0" fontId="11" fillId="0" borderId="1" xfId="0" applyFont="1" applyBorder="1" applyProtection="1"/>
    <xf numFmtId="0" fontId="11" fillId="0" borderId="2" xfId="0" applyFont="1" applyBorder="1" applyAlignment="1" applyProtection="1">
      <alignment horizontal="left"/>
    </xf>
    <xf numFmtId="0" fontId="11" fillId="0" borderId="2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0" xfId="0" applyFont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16" xfId="0" applyFont="1" applyBorder="1" applyProtection="1"/>
    <xf numFmtId="0" fontId="11" fillId="0" borderId="0" xfId="0" applyFont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3" fontId="14" fillId="0" borderId="1" xfId="0" applyNumberFormat="1" applyFont="1" applyBorder="1" applyAlignment="1" applyProtection="1"/>
    <xf numFmtId="3" fontId="14" fillId="0" borderId="3" xfId="0" applyNumberFormat="1" applyFont="1" applyBorder="1" applyAlignment="1" applyProtection="1">
      <alignment horizontal="center"/>
    </xf>
    <xf numFmtId="3" fontId="14" fillId="0" borderId="3" xfId="1" applyNumberFormat="1" applyFont="1" applyBorder="1" applyAlignment="1" applyProtection="1">
      <alignment horizontal="center"/>
    </xf>
    <xf numFmtId="3" fontId="14" fillId="0" borderId="2" xfId="1" applyNumberFormat="1" applyFont="1" applyBorder="1" applyAlignment="1" applyProtection="1">
      <alignment horizontal="center"/>
    </xf>
    <xf numFmtId="10" fontId="14" fillId="0" borderId="15" xfId="2" applyNumberFormat="1" applyFont="1" applyBorder="1" applyProtection="1"/>
    <xf numFmtId="3" fontId="14" fillId="0" borderId="10" xfId="0" applyNumberFormat="1" applyFont="1" applyBorder="1" applyAlignment="1" applyProtection="1"/>
    <xf numFmtId="3" fontId="14" fillId="0" borderId="12" xfId="0" applyNumberFormat="1" applyFont="1" applyBorder="1" applyAlignment="1" applyProtection="1">
      <alignment horizontal="center"/>
    </xf>
    <xf numFmtId="3" fontId="14" fillId="0" borderId="12" xfId="1" applyNumberFormat="1" applyFont="1" applyBorder="1" applyAlignment="1" applyProtection="1">
      <alignment horizontal="center"/>
    </xf>
    <xf numFmtId="3" fontId="14" fillId="0" borderId="11" xfId="1" applyNumberFormat="1" applyFont="1" applyBorder="1" applyAlignment="1" applyProtection="1">
      <alignment horizontal="center"/>
    </xf>
    <xf numFmtId="10" fontId="14" fillId="0" borderId="14" xfId="2" applyNumberFormat="1" applyFont="1" applyBorder="1" applyProtection="1"/>
    <xf numFmtId="0" fontId="14" fillId="0" borderId="0" xfId="0" applyFont="1" applyProtection="1"/>
    <xf numFmtId="3" fontId="14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Continuous"/>
    </xf>
    <xf numFmtId="3" fontId="14" fillId="0" borderId="0" xfId="0" applyNumberFormat="1" applyFont="1" applyProtection="1"/>
    <xf numFmtId="0" fontId="4" fillId="5" borderId="16" xfId="0" applyFont="1" applyFill="1" applyBorder="1" applyAlignment="1" applyProtection="1">
      <alignment horizontal="center"/>
    </xf>
    <xf numFmtId="0" fontId="4" fillId="5" borderId="17" xfId="0" applyFont="1" applyFill="1" applyBorder="1" applyAlignment="1" applyProtection="1">
      <alignment horizontal="center"/>
    </xf>
    <xf numFmtId="0" fontId="4" fillId="5" borderId="16" xfId="0" applyFont="1" applyFill="1" applyBorder="1" applyAlignment="1" applyProtection="1">
      <alignment horizontal="right"/>
    </xf>
    <xf numFmtId="0" fontId="4" fillId="5" borderId="18" xfId="0" applyFont="1" applyFill="1" applyBorder="1" applyProtection="1"/>
    <xf numFmtId="0" fontId="4" fillId="5" borderId="16" xfId="0" applyFont="1" applyFill="1" applyBorder="1" applyProtection="1"/>
    <xf numFmtId="0" fontId="4" fillId="5" borderId="17" xfId="0" applyFont="1" applyFill="1" applyBorder="1" applyProtection="1"/>
    <xf numFmtId="0" fontId="11" fillId="5" borderId="8" xfId="0" applyFont="1" applyFill="1" applyBorder="1" applyAlignment="1" applyProtection="1">
      <alignment horizontal="centerContinuous"/>
    </xf>
    <xf numFmtId="0" fontId="11" fillId="5" borderId="0" xfId="0" applyFont="1" applyFill="1" applyBorder="1" applyAlignment="1" applyProtection="1">
      <alignment horizontal="centerContinuous"/>
    </xf>
    <xf numFmtId="0" fontId="9" fillId="5" borderId="0" xfId="0" applyFont="1" applyFill="1" applyBorder="1" applyAlignment="1" applyProtection="1">
      <alignment horizontal="centerContinuous"/>
    </xf>
    <xf numFmtId="0" fontId="9" fillId="5" borderId="0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Continuous"/>
    </xf>
    <xf numFmtId="0" fontId="9" fillId="5" borderId="9" xfId="0" applyFont="1" applyFill="1" applyBorder="1" applyAlignment="1" applyProtection="1">
      <alignment horizontal="centerContinuous"/>
    </xf>
    <xf numFmtId="0" fontId="4" fillId="5" borderId="10" xfId="0" applyFont="1" applyFill="1" applyBorder="1" applyAlignment="1" applyProtection="1">
      <alignment horizontal="center"/>
    </xf>
    <xf numFmtId="0" fontId="4" fillId="5" borderId="11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right"/>
    </xf>
    <xf numFmtId="0" fontId="4" fillId="5" borderId="12" xfId="0" applyFont="1" applyFill="1" applyBorder="1" applyAlignment="1" applyProtection="1">
      <alignment horizontal="center"/>
    </xf>
    <xf numFmtId="10" fontId="11" fillId="5" borderId="19" xfId="0" applyNumberFormat="1" applyFont="1" applyFill="1" applyBorder="1" applyProtection="1"/>
    <xf numFmtId="10" fontId="11" fillId="5" borderId="14" xfId="0" applyNumberFormat="1" applyFont="1" applyFill="1" applyBorder="1" applyAlignment="1" applyProtection="1">
      <alignment horizontal="center"/>
    </xf>
    <xf numFmtId="0" fontId="11" fillId="5" borderId="19" xfId="0" applyFont="1" applyFill="1" applyBorder="1" applyProtection="1"/>
    <xf numFmtId="0" fontId="11" fillId="5" borderId="13" xfId="0" applyFont="1" applyFill="1" applyBorder="1" applyAlignment="1" applyProtection="1">
      <alignment horizontal="center"/>
    </xf>
    <xf numFmtId="0" fontId="11" fillId="5" borderId="14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left"/>
    </xf>
    <xf numFmtId="0" fontId="10" fillId="3" borderId="2" xfId="0" applyFont="1" applyFill="1" applyBorder="1" applyAlignment="1" applyProtection="1">
      <alignment horizontal="left"/>
    </xf>
    <xf numFmtId="0" fontId="10" fillId="3" borderId="2" xfId="0" applyFont="1" applyFill="1" applyBorder="1" applyAlignment="1" applyProtection="1">
      <alignment horizontal="center"/>
    </xf>
    <xf numFmtId="3" fontId="7" fillId="3" borderId="1" xfId="0" applyNumberFormat="1" applyFont="1" applyFill="1" applyBorder="1" applyAlignment="1" applyProtection="1"/>
    <xf numFmtId="3" fontId="7" fillId="3" borderId="3" xfId="0" applyNumberFormat="1" applyFont="1" applyFill="1" applyBorder="1" applyAlignment="1" applyProtection="1">
      <alignment horizontal="center"/>
    </xf>
    <xf numFmtId="3" fontId="7" fillId="3" borderId="3" xfId="1" applyNumberFormat="1" applyFont="1" applyFill="1" applyBorder="1" applyAlignment="1" applyProtection="1">
      <alignment horizontal="center"/>
    </xf>
    <xf numFmtId="3" fontId="7" fillId="3" borderId="2" xfId="1" applyNumberFormat="1" applyFont="1" applyFill="1" applyBorder="1" applyAlignment="1" applyProtection="1">
      <alignment horizontal="center"/>
    </xf>
    <xf numFmtId="10" fontId="7" fillId="3" borderId="15" xfId="2" applyNumberFormat="1" applyFont="1" applyFill="1" applyBorder="1" applyProtection="1"/>
    <xf numFmtId="0" fontId="10" fillId="2" borderId="0" xfId="0" applyFont="1" applyFill="1" applyProtection="1"/>
    <xf numFmtId="0" fontId="11" fillId="0" borderId="21" xfId="0" applyFont="1" applyBorder="1" applyProtection="1"/>
    <xf numFmtId="0" fontId="11" fillId="0" borderId="22" xfId="0" applyFont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</xf>
    <xf numFmtId="3" fontId="14" fillId="0" borderId="21" xfId="0" applyNumberFormat="1" applyFont="1" applyBorder="1" applyAlignment="1" applyProtection="1"/>
    <xf numFmtId="3" fontId="14" fillId="0" borderId="23" xfId="0" applyNumberFormat="1" applyFont="1" applyBorder="1" applyAlignment="1" applyProtection="1">
      <alignment horizontal="center"/>
    </xf>
    <xf numFmtId="3" fontId="14" fillId="0" borderId="23" xfId="1" applyNumberFormat="1" applyFont="1" applyBorder="1" applyAlignment="1" applyProtection="1">
      <alignment horizontal="center"/>
    </xf>
    <xf numFmtId="3" fontId="14" fillId="0" borderId="22" xfId="1" applyNumberFormat="1" applyFont="1" applyBorder="1" applyAlignment="1" applyProtection="1">
      <alignment horizontal="center"/>
    </xf>
    <xf numFmtId="10" fontId="14" fillId="0" borderId="24" xfId="2" applyNumberFormat="1" applyFont="1" applyBorder="1" applyProtection="1"/>
    <xf numFmtId="0" fontId="10" fillId="5" borderId="9" xfId="0" applyFont="1" applyFill="1" applyBorder="1" applyAlignment="1" applyProtection="1">
      <alignment horizontal="centerContinuous" vertical="top"/>
    </xf>
    <xf numFmtId="0" fontId="0" fillId="5" borderId="9" xfId="0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/>
    </xf>
    <xf numFmtId="3" fontId="14" fillId="0" borderId="0" xfId="0" applyNumberFormat="1" applyFont="1" applyBorder="1" applyAlignment="1" applyProtection="1"/>
    <xf numFmtId="3" fontId="14" fillId="0" borderId="0" xfId="1" applyNumberFormat="1" applyFont="1" applyBorder="1" applyAlignment="1" applyProtection="1">
      <alignment horizontal="center"/>
    </xf>
    <xf numFmtId="10" fontId="14" fillId="0" borderId="0" xfId="2" applyNumberFormat="1" applyFont="1" applyBorder="1" applyProtection="1"/>
    <xf numFmtId="0" fontId="0" fillId="0" borderId="7" xfId="0" applyBorder="1" applyAlignment="1" applyProtection="1">
      <alignment horizontal="center"/>
    </xf>
    <xf numFmtId="10" fontId="14" fillId="0" borderId="25" xfId="2" applyNumberFormat="1" applyFont="1" applyBorder="1" applyProtection="1"/>
    <xf numFmtId="10" fontId="14" fillId="0" borderId="16" xfId="2" applyNumberFormat="1" applyFont="1" applyBorder="1" applyProtection="1"/>
    <xf numFmtId="10" fontId="3" fillId="5" borderId="0" xfId="0" applyNumberFormat="1" applyFont="1" applyFill="1" applyBorder="1" applyAlignment="1" applyProtection="1">
      <alignment horizontal="centerContinuous" vertical="top"/>
    </xf>
    <xf numFmtId="0" fontId="4" fillId="5" borderId="2" xfId="0" applyFont="1" applyFill="1" applyBorder="1" applyAlignment="1" applyProtection="1">
      <alignment horizontal="center"/>
    </xf>
    <xf numFmtId="0" fontId="0" fillId="5" borderId="0" xfId="0" applyFill="1" applyBorder="1" applyProtection="1"/>
    <xf numFmtId="0" fontId="9" fillId="5" borderId="17" xfId="0" applyFont="1" applyFill="1" applyBorder="1" applyProtection="1"/>
    <xf numFmtId="0" fontId="4" fillId="5" borderId="26" xfId="0" applyFont="1" applyFill="1" applyBorder="1" applyAlignment="1" applyProtection="1">
      <alignment horizontal="center"/>
    </xf>
    <xf numFmtId="0" fontId="0" fillId="5" borderId="0" xfId="0" applyFill="1" applyBorder="1" applyAlignment="1">
      <alignment horizontal="center"/>
    </xf>
    <xf numFmtId="0" fontId="12" fillId="0" borderId="0" xfId="0" applyFont="1" applyBorder="1" applyProtection="1"/>
    <xf numFmtId="10" fontId="14" fillId="0" borderId="1" xfId="0" applyNumberFormat="1" applyFont="1" applyBorder="1" applyAlignment="1" applyProtection="1"/>
    <xf numFmtId="10" fontId="7" fillId="3" borderId="25" xfId="2" applyNumberFormat="1" applyFont="1" applyFill="1" applyBorder="1" applyProtection="1"/>
    <xf numFmtId="0" fontId="11" fillId="0" borderId="27" xfId="0" applyFont="1" applyBorder="1" applyProtection="1"/>
    <xf numFmtId="0" fontId="11" fillId="0" borderId="28" xfId="0" applyFont="1" applyBorder="1" applyAlignment="1" applyProtection="1">
      <alignment horizontal="center"/>
    </xf>
    <xf numFmtId="3" fontId="14" fillId="0" borderId="27" xfId="0" applyNumberFormat="1" applyFont="1" applyBorder="1" applyAlignment="1" applyProtection="1"/>
    <xf numFmtId="3" fontId="14" fillId="0" borderId="29" xfId="0" applyNumberFormat="1" applyFont="1" applyBorder="1" applyAlignment="1" applyProtection="1">
      <alignment horizontal="center"/>
    </xf>
    <xf numFmtId="3" fontId="14" fillId="0" borderId="29" xfId="1" applyNumberFormat="1" applyFont="1" applyBorder="1" applyAlignment="1" applyProtection="1">
      <alignment horizontal="center"/>
    </xf>
    <xf numFmtId="3" fontId="14" fillId="0" borderId="28" xfId="1" applyNumberFormat="1" applyFont="1" applyBorder="1" applyAlignment="1" applyProtection="1">
      <alignment horizontal="center"/>
    </xf>
    <xf numFmtId="10" fontId="14" fillId="0" borderId="30" xfId="2" applyNumberFormat="1" applyFont="1" applyBorder="1" applyProtection="1"/>
    <xf numFmtId="0" fontId="11" fillId="0" borderId="28" xfId="0" applyFont="1" applyBorder="1" applyAlignment="1" applyProtection="1">
      <alignment horizontal="left" vertical="center"/>
    </xf>
    <xf numFmtId="0" fontId="11" fillId="0" borderId="31" xfId="0" applyFont="1" applyBorder="1" applyAlignment="1" applyProtection="1">
      <alignment horizontal="left" vertical="center"/>
    </xf>
    <xf numFmtId="10" fontId="14" fillId="0" borderId="20" xfId="2" applyNumberFormat="1" applyFont="1" applyBorder="1" applyProtection="1"/>
    <xf numFmtId="0" fontId="10" fillId="5" borderId="2" xfId="0" applyFont="1" applyFill="1" applyBorder="1" applyAlignment="1" applyProtection="1">
      <alignment horizontal="left"/>
    </xf>
    <xf numFmtId="0" fontId="11" fillId="0" borderId="0" xfId="0" applyFont="1" applyAlignment="1" applyProtection="1"/>
    <xf numFmtId="0" fontId="4" fillId="0" borderId="0" xfId="0" applyFont="1" applyBorder="1" applyAlignment="1" applyProtection="1"/>
    <xf numFmtId="10" fontId="4" fillId="0" borderId="0" xfId="0" applyNumberFormat="1" applyFont="1" applyBorder="1" applyProtection="1"/>
    <xf numFmtId="0" fontId="0" fillId="0" borderId="0" xfId="0" applyBorder="1"/>
    <xf numFmtId="0" fontId="14" fillId="5" borderId="16" xfId="0" quotePrefix="1" applyFont="1" applyFill="1" applyBorder="1" applyAlignment="1" applyProtection="1">
      <alignment horizontal="center"/>
    </xf>
    <xf numFmtId="0" fontId="11" fillId="5" borderId="16" xfId="0" applyFont="1" applyFill="1" applyBorder="1" applyAlignment="1" applyProtection="1">
      <alignment horizontal="center"/>
    </xf>
    <xf numFmtId="0" fontId="11" fillId="5" borderId="17" xfId="0" applyFont="1" applyFill="1" applyBorder="1" applyAlignment="1" applyProtection="1">
      <alignment horizontal="center"/>
    </xf>
    <xf numFmtId="0" fontId="11" fillId="5" borderId="16" xfId="0" applyFont="1" applyFill="1" applyBorder="1" applyAlignment="1" applyProtection="1">
      <alignment horizontal="right"/>
    </xf>
    <xf numFmtId="0" fontId="11" fillId="5" borderId="18" xfId="0" applyFont="1" applyFill="1" applyBorder="1" applyAlignment="1" applyProtection="1"/>
    <xf numFmtId="0" fontId="11" fillId="5" borderId="16" xfId="0" applyFont="1" applyFill="1" applyBorder="1" applyAlignment="1" applyProtection="1"/>
    <xf numFmtId="0" fontId="11" fillId="5" borderId="17" xfId="0" applyFont="1" applyFill="1" applyBorder="1" applyAlignment="1" applyProtection="1"/>
    <xf numFmtId="10" fontId="11" fillId="5" borderId="19" xfId="0" applyNumberFormat="1" applyFont="1" applyFill="1" applyBorder="1" applyAlignment="1" applyProtection="1"/>
    <xf numFmtId="10" fontId="8" fillId="0" borderId="14" xfId="2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14" fillId="0" borderId="17" xfId="0" applyFont="1" applyBorder="1" applyAlignment="1" applyProtection="1">
      <alignment horizontal="left"/>
    </xf>
    <xf numFmtId="0" fontId="27" fillId="0" borderId="0" xfId="0" quotePrefix="1" applyFont="1" applyAlignment="1">
      <alignment vertical="top"/>
    </xf>
    <xf numFmtId="0" fontId="27" fillId="0" borderId="0" xfId="0" applyFont="1"/>
    <xf numFmtId="0" fontId="27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3" fontId="19" fillId="0" borderId="1" xfId="0" applyNumberFormat="1" applyFont="1" applyBorder="1" applyAlignment="1" applyProtection="1"/>
    <xf numFmtId="3" fontId="19" fillId="0" borderId="3" xfId="0" applyNumberFormat="1" applyFont="1" applyBorder="1" applyAlignment="1" applyProtection="1">
      <alignment horizontal="center"/>
    </xf>
    <xf numFmtId="3" fontId="19" fillId="0" borderId="3" xfId="1" applyNumberFormat="1" applyFont="1" applyBorder="1" applyAlignment="1" applyProtection="1">
      <alignment horizontal="center"/>
    </xf>
    <xf numFmtId="3" fontId="19" fillId="0" borderId="2" xfId="1" applyNumberFormat="1" applyFont="1" applyBorder="1" applyAlignment="1" applyProtection="1">
      <alignment horizontal="center"/>
    </xf>
    <xf numFmtId="3" fontId="19" fillId="5" borderId="2" xfId="1" applyNumberFormat="1" applyFont="1" applyFill="1" applyBorder="1" applyAlignment="1" applyProtection="1">
      <alignment horizontal="center"/>
    </xf>
    <xf numFmtId="3" fontId="19" fillId="0" borderId="10" xfId="0" applyNumberFormat="1" applyFont="1" applyBorder="1" applyAlignment="1" applyProtection="1"/>
    <xf numFmtId="3" fontId="19" fillId="0" borderId="12" xfId="0" applyNumberFormat="1" applyFont="1" applyBorder="1" applyAlignment="1" applyProtection="1">
      <alignment horizontal="center"/>
    </xf>
    <xf numFmtId="3" fontId="19" fillId="0" borderId="10" xfId="1" applyNumberFormat="1" applyFont="1" applyBorder="1" applyAlignment="1" applyProtection="1">
      <alignment horizontal="right"/>
    </xf>
    <xf numFmtId="3" fontId="19" fillId="0" borderId="12" xfId="1" applyNumberFormat="1" applyFont="1" applyBorder="1" applyAlignment="1" applyProtection="1">
      <alignment horizontal="center"/>
    </xf>
    <xf numFmtId="3" fontId="19" fillId="0" borderId="11" xfId="1" applyNumberFormat="1" applyFont="1" applyBorder="1" applyAlignment="1" applyProtection="1">
      <alignment horizontal="center"/>
    </xf>
    <xf numFmtId="3" fontId="19" fillId="5" borderId="11" xfId="1" applyNumberFormat="1" applyFont="1" applyFill="1" applyBorder="1" applyAlignment="1" applyProtection="1">
      <alignment horizontal="center"/>
    </xf>
    <xf numFmtId="0" fontId="19" fillId="0" borderId="0" xfId="0" applyFont="1" applyProtection="1"/>
    <xf numFmtId="0" fontId="19" fillId="5" borderId="0" xfId="0" applyFont="1" applyFill="1" applyProtection="1"/>
    <xf numFmtId="3" fontId="19" fillId="0" borderId="16" xfId="0" applyNumberFormat="1" applyFont="1" applyBorder="1" applyAlignment="1" applyProtection="1">
      <alignment horizontal="right"/>
    </xf>
    <xf numFmtId="3" fontId="19" fillId="0" borderId="18" xfId="0" applyNumberFormat="1" applyFont="1" applyBorder="1" applyAlignment="1" applyProtection="1">
      <alignment horizontal="center"/>
    </xf>
    <xf numFmtId="3" fontId="19" fillId="0" borderId="17" xfId="0" applyNumberFormat="1" applyFont="1" applyBorder="1" applyAlignment="1" applyProtection="1">
      <alignment horizontal="center"/>
    </xf>
    <xf numFmtId="3" fontId="19" fillId="5" borderId="17" xfId="0" applyNumberFormat="1" applyFont="1" applyFill="1" applyBorder="1" applyAlignment="1" applyProtection="1">
      <alignment horizontal="center"/>
    </xf>
    <xf numFmtId="3" fontId="19" fillId="0" borderId="18" xfId="1" applyNumberFormat="1" applyFont="1" applyBorder="1" applyAlignment="1" applyProtection="1">
      <alignment horizontal="center"/>
    </xf>
    <xf numFmtId="10" fontId="17" fillId="0" borderId="25" xfId="2" applyNumberFormat="1" applyFont="1" applyBorder="1" applyProtection="1"/>
    <xf numFmtId="10" fontId="17" fillId="0" borderId="1" xfId="2" applyNumberFormat="1" applyFont="1" applyBorder="1" applyProtection="1"/>
    <xf numFmtId="3" fontId="17" fillId="0" borderId="10" xfId="1" applyNumberFormat="1" applyFont="1" applyBorder="1" applyAlignment="1" applyProtection="1">
      <alignment horizontal="right"/>
    </xf>
    <xf numFmtId="0" fontId="17" fillId="0" borderId="0" xfId="0" applyFont="1" applyProtection="1"/>
    <xf numFmtId="10" fontId="17" fillId="0" borderId="16" xfId="2" applyNumberFormat="1" applyFont="1" applyBorder="1" applyProtection="1"/>
    <xf numFmtId="10" fontId="17" fillId="0" borderId="15" xfId="2" applyNumberFormat="1" applyFont="1" applyBorder="1" applyProtection="1"/>
    <xf numFmtId="10" fontId="17" fillId="0" borderId="14" xfId="2" applyNumberFormat="1" applyFont="1" applyBorder="1" applyProtection="1"/>
    <xf numFmtId="10" fontId="17" fillId="0" borderId="0" xfId="0" applyNumberFormat="1" applyFont="1" applyProtection="1"/>
    <xf numFmtId="0" fontId="4" fillId="5" borderId="0" xfId="0" applyFont="1" applyFill="1" applyBorder="1" applyAlignment="1" applyProtection="1"/>
    <xf numFmtId="10" fontId="11" fillId="0" borderId="0" xfId="0" applyNumberFormat="1" applyFont="1" applyAlignment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10" fontId="0" fillId="0" borderId="0" xfId="0" applyNumberFormat="1" applyAlignment="1" applyProtection="1">
      <alignment horizontal="centerContinuous"/>
    </xf>
    <xf numFmtId="0" fontId="0" fillId="0" borderId="0" xfId="0" applyBorder="1" applyProtection="1">
      <protection locked="0"/>
    </xf>
    <xf numFmtId="0" fontId="20" fillId="6" borderId="16" xfId="0" applyFont="1" applyFill="1" applyBorder="1" applyAlignment="1" applyProtection="1">
      <alignment horizontal="centerContinuous"/>
    </xf>
    <xf numFmtId="0" fontId="20" fillId="6" borderId="17" xfId="0" applyFont="1" applyFill="1" applyBorder="1" applyAlignment="1" applyProtection="1">
      <alignment horizontal="centerContinuous"/>
    </xf>
    <xf numFmtId="0" fontId="21" fillId="6" borderId="17" xfId="0" applyFont="1" applyFill="1" applyBorder="1" applyAlignment="1" applyProtection="1">
      <alignment horizontal="centerContinuous"/>
    </xf>
    <xf numFmtId="10" fontId="21" fillId="6" borderId="17" xfId="0" applyNumberFormat="1" applyFont="1" applyFill="1" applyBorder="1" applyAlignment="1" applyProtection="1">
      <alignment horizontal="centerContinuous"/>
    </xf>
    <xf numFmtId="0" fontId="21" fillId="6" borderId="18" xfId="0" applyFont="1" applyFill="1" applyBorder="1" applyAlignment="1" applyProtection="1">
      <alignment horizontal="centerContinuous"/>
    </xf>
    <xf numFmtId="0" fontId="21" fillId="6" borderId="8" xfId="0" applyFont="1" applyFill="1" applyBorder="1" applyAlignment="1" applyProtection="1">
      <alignment horizontal="centerContinuous"/>
    </xf>
    <xf numFmtId="0" fontId="20" fillId="6" borderId="0" xfId="0" applyFont="1" applyFill="1" applyBorder="1" applyAlignment="1" applyProtection="1">
      <alignment horizontal="centerContinuous"/>
    </xf>
    <xf numFmtId="0" fontId="21" fillId="6" borderId="0" xfId="0" applyFont="1" applyFill="1" applyBorder="1" applyAlignment="1" applyProtection="1">
      <alignment horizontal="centerContinuous"/>
    </xf>
    <xf numFmtId="0" fontId="21" fillId="6" borderId="0" xfId="0" applyFont="1" applyFill="1" applyAlignment="1" applyProtection="1">
      <alignment horizontal="centerContinuous"/>
    </xf>
    <xf numFmtId="10" fontId="21" fillId="6" borderId="0" xfId="0" applyNumberFormat="1" applyFont="1" applyFill="1" applyBorder="1" applyAlignment="1" applyProtection="1">
      <alignment horizontal="centerContinuous"/>
    </xf>
    <xf numFmtId="0" fontId="21" fillId="6" borderId="9" xfId="0" applyFont="1" applyFill="1" applyBorder="1" applyAlignment="1" applyProtection="1">
      <alignment horizontal="centerContinuous"/>
    </xf>
    <xf numFmtId="0" fontId="20" fillId="6" borderId="10" xfId="0" applyFont="1" applyFill="1" applyBorder="1" applyProtection="1"/>
    <xf numFmtId="0" fontId="20" fillId="6" borderId="11" xfId="0" applyFont="1" applyFill="1" applyBorder="1" applyProtection="1"/>
    <xf numFmtId="10" fontId="20" fillId="6" borderId="11" xfId="0" applyNumberFormat="1" applyFont="1" applyFill="1" applyBorder="1" applyProtection="1"/>
    <xf numFmtId="0" fontId="20" fillId="6" borderId="12" xfId="0" applyFont="1" applyFill="1" applyBorder="1" applyProtection="1"/>
    <xf numFmtId="0" fontId="4" fillId="0" borderId="0" xfId="0" applyFont="1" applyBorder="1" applyProtection="1">
      <protection locked="0"/>
    </xf>
    <xf numFmtId="10" fontId="4" fillId="0" borderId="0" xfId="0" applyNumberFormat="1" applyFont="1" applyProtection="1"/>
    <xf numFmtId="0" fontId="4" fillId="7" borderId="16" xfId="0" applyFont="1" applyFill="1" applyBorder="1" applyAlignment="1" applyProtection="1">
      <alignment horizontal="right"/>
    </xf>
    <xf numFmtId="0" fontId="4" fillId="7" borderId="18" xfId="0" applyFont="1" applyFill="1" applyBorder="1" applyProtection="1"/>
    <xf numFmtId="0" fontId="4" fillId="7" borderId="16" xfId="0" applyFont="1" applyFill="1" applyBorder="1" applyProtection="1">
      <protection locked="0"/>
    </xf>
    <xf numFmtId="0" fontId="4" fillId="7" borderId="16" xfId="0" applyFont="1" applyFill="1" applyBorder="1" applyProtection="1"/>
    <xf numFmtId="0" fontId="4" fillId="7" borderId="17" xfId="0" applyFont="1" applyFill="1" applyBorder="1" applyProtection="1"/>
    <xf numFmtId="0" fontId="4" fillId="7" borderId="0" xfId="0" applyFont="1" applyFill="1" applyBorder="1" applyAlignment="1" applyProtection="1">
      <alignment horizontal="centerContinuous"/>
    </xf>
    <xf numFmtId="0" fontId="4" fillId="7" borderId="9" xfId="0" applyFont="1" applyFill="1" applyBorder="1" applyAlignment="1" applyProtection="1">
      <alignment horizontal="centerContinuous"/>
    </xf>
    <xf numFmtId="0" fontId="4" fillId="7" borderId="8" xfId="0" applyFont="1" applyFill="1" applyBorder="1" applyAlignment="1" applyProtection="1">
      <alignment horizontal="centerContinuous"/>
    </xf>
    <xf numFmtId="0" fontId="4" fillId="7" borderId="8" xfId="0" applyFont="1" applyFill="1" applyBorder="1" applyAlignment="1" applyProtection="1">
      <alignment horizontal="centerContinuous"/>
      <protection locked="0"/>
    </xf>
    <xf numFmtId="0" fontId="4" fillId="7" borderId="11" xfId="0" applyFont="1" applyFill="1" applyBorder="1" applyAlignment="1" applyProtection="1">
      <alignment horizontal="center"/>
    </xf>
    <xf numFmtId="0" fontId="4" fillId="7" borderId="12" xfId="0" applyFont="1" applyFill="1" applyBorder="1" applyAlignment="1" applyProtection="1">
      <alignment horizontal="center"/>
    </xf>
    <xf numFmtId="0" fontId="4" fillId="7" borderId="10" xfId="0" applyFont="1" applyFill="1" applyBorder="1" applyAlignment="1" applyProtection="1">
      <alignment horizontal="right"/>
    </xf>
    <xf numFmtId="0" fontId="4" fillId="7" borderId="10" xfId="0" applyFont="1" applyFill="1" applyBorder="1" applyAlignment="1" applyProtection="1">
      <alignment horizontal="center"/>
      <protection locked="0"/>
    </xf>
    <xf numFmtId="0" fontId="4" fillId="7" borderId="10" xfId="0" applyFont="1" applyFill="1" applyBorder="1" applyAlignment="1" applyProtection="1">
      <alignment horizontal="center"/>
    </xf>
    <xf numFmtId="0" fontId="4" fillId="7" borderId="10" xfId="0" applyFont="1" applyFill="1" applyBorder="1" applyAlignment="1" applyProtection="1">
      <alignment horizontal="centerContinuous"/>
    </xf>
    <xf numFmtId="0" fontId="4" fillId="7" borderId="12" xfId="0" applyFont="1" applyFill="1" applyBorder="1" applyAlignment="1" applyProtection="1">
      <alignment horizontal="centerContinuous"/>
    </xf>
    <xf numFmtId="0" fontId="4" fillId="0" borderId="1" xfId="0" applyFont="1" applyBorder="1" applyAlignment="1" applyProtection="1">
      <alignment horizontal="center"/>
      <protection locked="0"/>
    </xf>
    <xf numFmtId="3" fontId="4" fillId="0" borderId="3" xfId="1" applyNumberFormat="1" applyFont="1" applyBorder="1" applyAlignment="1" applyProtection="1">
      <alignment horizontal="center"/>
    </xf>
    <xf numFmtId="3" fontId="4" fillId="0" borderId="9" xfId="0" applyNumberFormat="1" applyFont="1" applyBorder="1" applyAlignment="1" applyProtection="1">
      <alignment horizontal="center"/>
    </xf>
    <xf numFmtId="3" fontId="4" fillId="0" borderId="7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10" fontId="0" fillId="0" borderId="0" xfId="0" applyNumberFormat="1" applyProtection="1"/>
    <xf numFmtId="0" fontId="4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0" fillId="0" borderId="12" xfId="0" applyBorder="1" applyAlignment="1">
      <alignment horizontal="left"/>
    </xf>
    <xf numFmtId="0" fontId="4" fillId="0" borderId="32" xfId="0" applyFont="1" applyBorder="1" applyAlignment="1" applyProtection="1">
      <alignment horizontal="center"/>
    </xf>
    <xf numFmtId="0" fontId="21" fillId="6" borderId="17" xfId="0" applyFont="1" applyFill="1" applyBorder="1" applyAlignment="1" applyProtection="1"/>
    <xf numFmtId="0" fontId="20" fillId="6" borderId="11" xfId="0" applyFont="1" applyFill="1" applyBorder="1" applyAlignment="1" applyProtection="1"/>
    <xf numFmtId="0" fontId="4" fillId="7" borderId="17" xfId="0" applyFont="1" applyFill="1" applyBorder="1" applyAlignment="1" applyProtection="1"/>
    <xf numFmtId="0" fontId="4" fillId="7" borderId="11" xfId="0" applyFont="1" applyFill="1" applyBorder="1" applyAlignment="1" applyProtection="1"/>
    <xf numFmtId="0" fontId="4" fillId="0" borderId="2" xfId="0" applyFont="1" applyBorder="1" applyAlignment="1" applyProtection="1"/>
    <xf numFmtId="0" fontId="4" fillId="5" borderId="17" xfId="0" applyFont="1" applyFill="1" applyBorder="1" applyAlignment="1" applyProtection="1"/>
    <xf numFmtId="0" fontId="4" fillId="5" borderId="11" xfId="0" applyFont="1" applyFill="1" applyBorder="1" applyAlignment="1" applyProtection="1"/>
    <xf numFmtId="0" fontId="4" fillId="0" borderId="26" xfId="0" applyFont="1" applyBorder="1" applyAlignment="1" applyProtection="1"/>
    <xf numFmtId="3" fontId="19" fillId="0" borderId="2" xfId="1" applyNumberFormat="1" applyFont="1" applyBorder="1" applyAlignment="1" applyProtection="1"/>
    <xf numFmtId="3" fontId="19" fillId="0" borderId="11" xfId="1" applyNumberFormat="1" applyFont="1" applyBorder="1" applyAlignment="1" applyProtection="1"/>
    <xf numFmtId="0" fontId="19" fillId="0" borderId="0" xfId="0" applyFont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 applyProtection="1">
      <alignment horizontal="left"/>
    </xf>
    <xf numFmtId="1" fontId="22" fillId="0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 applyProtection="1">
      <alignment horizontal="centerContinuous" vertical="top"/>
    </xf>
    <xf numFmtId="0" fontId="3" fillId="5" borderId="0" xfId="0" applyFont="1" applyFill="1" applyBorder="1" applyAlignment="1" applyProtection="1">
      <alignment vertical="top"/>
    </xf>
    <xf numFmtId="0" fontId="0" fillId="8" borderId="34" xfId="0" applyFill="1" applyBorder="1" applyProtection="1"/>
    <xf numFmtId="0" fontId="0" fillId="8" borderId="35" xfId="0" applyFill="1" applyBorder="1" applyAlignment="1" applyProtection="1"/>
    <xf numFmtId="0" fontId="12" fillId="8" borderId="35" xfId="0" applyFont="1" applyFill="1" applyBorder="1" applyAlignment="1" applyProtection="1"/>
    <xf numFmtId="0" fontId="0" fillId="8" borderId="36" xfId="0" applyFill="1" applyBorder="1" applyAlignment="1" applyProtection="1"/>
    <xf numFmtId="0" fontId="0" fillId="5" borderId="0" xfId="0" applyFill="1" applyBorder="1" applyAlignment="1">
      <alignment horizontal="center" vertical="center"/>
    </xf>
    <xf numFmtId="0" fontId="5" fillId="5" borderId="0" xfId="0" applyFont="1" applyFill="1" applyBorder="1" applyAlignment="1" applyProtection="1">
      <alignment horizontal="centerContinuous"/>
    </xf>
    <xf numFmtId="0" fontId="3" fillId="5" borderId="0" xfId="0" applyFont="1" applyFill="1" applyBorder="1" applyAlignment="1" applyProtection="1">
      <alignment horizontal="centerContinuous"/>
    </xf>
    <xf numFmtId="0" fontId="5" fillId="5" borderId="0" xfId="0" applyFont="1" applyFill="1" applyBorder="1" applyAlignment="1" applyProtection="1"/>
    <xf numFmtId="3" fontId="25" fillId="8" borderId="37" xfId="0" applyNumberFormat="1" applyFont="1" applyFill="1" applyBorder="1" applyAlignment="1" applyProtection="1"/>
    <xf numFmtId="0" fontId="0" fillId="8" borderId="0" xfId="0" applyFill="1" applyBorder="1" applyAlignment="1"/>
    <xf numFmtId="0" fontId="25" fillId="8" borderId="0" xfId="0" applyFont="1" applyFill="1" applyBorder="1" applyAlignment="1" applyProtection="1">
      <alignment horizontal="left" indent="1"/>
    </xf>
    <xf numFmtId="0" fontId="25" fillId="8" borderId="0" xfId="0" applyFont="1" applyFill="1" applyBorder="1" applyAlignment="1" applyProtection="1">
      <alignment horizontal="right"/>
    </xf>
    <xf numFmtId="0" fontId="26" fillId="8" borderId="0" xfId="0" applyFont="1" applyFill="1" applyBorder="1" applyAlignment="1" applyProtection="1"/>
    <xf numFmtId="0" fontId="26" fillId="8" borderId="38" xfId="0" applyFont="1" applyFill="1" applyBorder="1" applyAlignment="1" applyProtection="1"/>
    <xf numFmtId="0" fontId="4" fillId="5" borderId="0" xfId="0" applyFont="1" applyFill="1" applyBorder="1" applyProtection="1"/>
    <xf numFmtId="0" fontId="0" fillId="8" borderId="37" xfId="0" applyFill="1" applyBorder="1" applyProtection="1"/>
    <xf numFmtId="0" fontId="25" fillId="8" borderId="0" xfId="0" applyFont="1" applyFill="1" applyBorder="1" applyAlignment="1" applyProtection="1">
      <alignment horizontal="center"/>
    </xf>
    <xf numFmtId="3" fontId="25" fillId="8" borderId="0" xfId="0" applyNumberFormat="1" applyFont="1" applyFill="1" applyBorder="1" applyAlignment="1" applyProtection="1">
      <alignment horizontal="left"/>
    </xf>
    <xf numFmtId="3" fontId="25" fillId="8" borderId="38" xfId="0" applyNumberFormat="1" applyFont="1" applyFill="1" applyBorder="1" applyAlignment="1" applyProtection="1">
      <alignment horizontal="left"/>
    </xf>
    <xf numFmtId="3" fontId="25" fillId="8" borderId="0" xfId="0" applyNumberFormat="1" applyFont="1" applyFill="1" applyBorder="1" applyAlignment="1" applyProtection="1">
      <alignment horizontal="right"/>
    </xf>
    <xf numFmtId="10" fontId="25" fillId="8" borderId="38" xfId="2" applyNumberFormat="1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right"/>
    </xf>
    <xf numFmtId="0" fontId="4" fillId="8" borderId="39" xfId="0" applyFont="1" applyFill="1" applyBorder="1" applyProtection="1"/>
    <xf numFmtId="0" fontId="14" fillId="8" borderId="40" xfId="0" applyFont="1" applyFill="1" applyBorder="1" applyAlignment="1" applyProtection="1">
      <alignment horizontal="center"/>
    </xf>
    <xf numFmtId="0" fontId="4" fillId="8" borderId="40" xfId="0" applyFont="1" applyFill="1" applyBorder="1" applyProtection="1"/>
    <xf numFmtId="3" fontId="14" fillId="8" borderId="40" xfId="0" applyNumberFormat="1" applyFont="1" applyFill="1" applyBorder="1" applyProtection="1"/>
    <xf numFmtId="0" fontId="14" fillId="8" borderId="40" xfId="0" applyFont="1" applyFill="1" applyBorder="1" applyAlignment="1" applyProtection="1">
      <alignment horizontal="right"/>
    </xf>
    <xf numFmtId="10" fontId="14" fillId="8" borderId="41" xfId="2" applyNumberFormat="1" applyFont="1" applyFill="1" applyBorder="1" applyProtection="1"/>
    <xf numFmtId="10" fontId="3" fillId="0" borderId="0" xfId="0" applyNumberFormat="1" applyFont="1" applyProtection="1"/>
    <xf numFmtId="10" fontId="18" fillId="9" borderId="19" xfId="2" applyNumberFormat="1" applyFont="1" applyFill="1" applyBorder="1" applyProtection="1"/>
    <xf numFmtId="10" fontId="19" fillId="0" borderId="31" xfId="2" applyNumberFormat="1" applyFont="1" applyFill="1" applyBorder="1" applyAlignment="1" applyProtection="1">
      <alignment horizontal="right" vertical="center"/>
    </xf>
    <xf numFmtId="10" fontId="19" fillId="0" borderId="33" xfId="2" applyNumberFormat="1" applyFont="1" applyFill="1" applyBorder="1" applyAlignment="1" applyProtection="1">
      <alignment horizontal="center" vertical="center"/>
    </xf>
    <xf numFmtId="10" fontId="17" fillId="0" borderId="31" xfId="2" applyNumberFormat="1" applyFont="1" applyFill="1" applyBorder="1" applyAlignment="1" applyProtection="1">
      <alignment horizontal="right" vertical="center"/>
    </xf>
    <xf numFmtId="10" fontId="34" fillId="0" borderId="31" xfId="2" applyNumberFormat="1" applyFont="1" applyFill="1" applyBorder="1" applyAlignment="1" applyProtection="1">
      <alignment horizontal="right" vertical="center"/>
    </xf>
    <xf numFmtId="10" fontId="34" fillId="0" borderId="33" xfId="2" applyNumberFormat="1" applyFont="1" applyFill="1" applyBorder="1" applyAlignment="1" applyProtection="1">
      <alignment horizontal="center" vertical="center"/>
    </xf>
    <xf numFmtId="10" fontId="18" fillId="0" borderId="31" xfId="2" applyNumberFormat="1" applyFont="1" applyFill="1" applyBorder="1" applyAlignment="1" applyProtection="1">
      <alignment horizontal="right" vertical="center"/>
    </xf>
    <xf numFmtId="9" fontId="18" fillId="0" borderId="20" xfId="2" applyFont="1" applyFill="1" applyBorder="1" applyAlignment="1" applyProtection="1">
      <alignment horizontal="center" vertical="center"/>
    </xf>
    <xf numFmtId="9" fontId="34" fillId="0" borderId="31" xfId="2" applyFont="1" applyFill="1" applyBorder="1" applyAlignment="1" applyProtection="1">
      <alignment horizontal="center" vertical="center"/>
    </xf>
    <xf numFmtId="10" fontId="34" fillId="0" borderId="20" xfId="2" applyNumberFormat="1" applyFont="1" applyFill="1" applyBorder="1" applyAlignment="1" applyProtection="1">
      <alignment horizontal="right" vertical="center"/>
    </xf>
    <xf numFmtId="10" fontId="18" fillId="0" borderId="33" xfId="0" applyNumberFormat="1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left" vertical="center"/>
    </xf>
    <xf numFmtId="0" fontId="19" fillId="0" borderId="31" xfId="0" applyFont="1" applyFill="1" applyBorder="1" applyAlignment="1" applyProtection="1">
      <alignment horizontal="right" vertical="center"/>
    </xf>
    <xf numFmtId="0" fontId="19" fillId="0" borderId="33" xfId="0" applyFont="1" applyFill="1" applyBorder="1" applyAlignment="1" applyProtection="1">
      <alignment vertical="center"/>
    </xf>
    <xf numFmtId="10" fontId="19" fillId="0" borderId="33" xfId="2" applyNumberFormat="1" applyFont="1" applyFill="1" applyBorder="1" applyAlignment="1" applyProtection="1">
      <alignment vertical="center"/>
    </xf>
    <xf numFmtId="10" fontId="19" fillId="0" borderId="31" xfId="2" applyNumberFormat="1" applyFont="1" applyFill="1" applyBorder="1" applyAlignment="1" applyProtection="1"/>
    <xf numFmtId="0" fontId="0" fillId="0" borderId="0" xfId="0" applyFill="1" applyProtection="1"/>
    <xf numFmtId="0" fontId="4" fillId="0" borderId="0" xfId="0" applyFont="1" applyBorder="1" applyAlignment="1" applyProtection="1">
      <alignment horizontal="centerContinuous"/>
    </xf>
    <xf numFmtId="3" fontId="4" fillId="0" borderId="0" xfId="0" applyNumberFormat="1" applyFont="1" applyProtection="1"/>
    <xf numFmtId="10" fontId="4" fillId="0" borderId="0" xfId="2" applyNumberFormat="1" applyFont="1" applyProtection="1"/>
    <xf numFmtId="0" fontId="4" fillId="7" borderId="19" xfId="0" applyFont="1" applyFill="1" applyBorder="1" applyAlignment="1" applyProtection="1">
      <alignment horizontal="center"/>
    </xf>
    <xf numFmtId="0" fontId="4" fillId="7" borderId="14" xfId="0" applyFont="1" applyFill="1" applyBorder="1" applyAlignment="1" applyProtection="1">
      <alignment horizontal="center"/>
    </xf>
    <xf numFmtId="0" fontId="4" fillId="0" borderId="13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4" xfId="0" applyFont="1" applyBorder="1" applyAlignment="1" applyProtection="1">
      <alignment horizontal="left"/>
    </xf>
    <xf numFmtId="0" fontId="4" fillId="0" borderId="46" xfId="0" applyFont="1" applyBorder="1"/>
    <xf numFmtId="0" fontId="3" fillId="0" borderId="47" xfId="0" applyFont="1" applyBorder="1"/>
    <xf numFmtId="0" fontId="14" fillId="0" borderId="45" xfId="0" applyFont="1" applyBorder="1"/>
    <xf numFmtId="0" fontId="4" fillId="7" borderId="13" xfId="0" applyFont="1" applyFill="1" applyBorder="1" applyAlignment="1" applyProtection="1">
      <alignment horizontal="center"/>
    </xf>
    <xf numFmtId="0" fontId="4" fillId="5" borderId="18" xfId="0" applyFont="1" applyFill="1" applyBorder="1" applyAlignment="1" applyProtection="1">
      <alignment horizontal="center"/>
    </xf>
    <xf numFmtId="0" fontId="7" fillId="5" borderId="12" xfId="0" applyFont="1" applyFill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14" fillId="0" borderId="12" xfId="0" applyFont="1" applyBorder="1" applyAlignment="1" applyProtection="1">
      <alignment horizontal="left"/>
    </xf>
    <xf numFmtId="3" fontId="19" fillId="0" borderId="17" xfId="0" applyNumberFormat="1" applyFont="1" applyBorder="1" applyAlignment="1" applyProtection="1">
      <alignment horizontal="right"/>
    </xf>
    <xf numFmtId="0" fontId="14" fillId="0" borderId="31" xfId="0" applyFont="1" applyFill="1" applyBorder="1" applyAlignment="1" applyProtection="1">
      <alignment horizontal="left" vertical="center"/>
    </xf>
    <xf numFmtId="0" fontId="11" fillId="5" borderId="8" xfId="0" applyFont="1" applyFill="1" applyBorder="1" applyAlignment="1" applyProtection="1">
      <alignment horizontal="centerContinuous" vertical="center"/>
    </xf>
    <xf numFmtId="0" fontId="9" fillId="5" borderId="0" xfId="0" applyFont="1" applyFill="1" applyBorder="1" applyAlignment="1" applyProtection="1">
      <alignment horizontal="centerContinuous" vertical="center"/>
    </xf>
    <xf numFmtId="0" fontId="9" fillId="5" borderId="0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Continuous" vertical="center"/>
    </xf>
    <xf numFmtId="0" fontId="9" fillId="5" borderId="9" xfId="0" applyFont="1" applyFill="1" applyBorder="1" applyAlignment="1" applyProtection="1">
      <alignment horizontal="centerContinuous" vertical="center"/>
    </xf>
    <xf numFmtId="0" fontId="11" fillId="5" borderId="0" xfId="0" applyFont="1" applyFill="1" applyBorder="1" applyAlignment="1" applyProtection="1">
      <alignment horizontal="centerContinuous" vertical="center"/>
    </xf>
    <xf numFmtId="10" fontId="11" fillId="5" borderId="13" xfId="0" applyNumberFormat="1" applyFont="1" applyFill="1" applyBorder="1" applyAlignment="1" applyProtection="1">
      <alignment vertical="center"/>
    </xf>
    <xf numFmtId="0" fontId="11" fillId="5" borderId="13" xfId="0" applyFont="1" applyFill="1" applyBorder="1" applyAlignment="1" applyProtection="1">
      <alignment vertical="center"/>
    </xf>
    <xf numFmtId="0" fontId="11" fillId="5" borderId="13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4" fillId="5" borderId="8" xfId="0" applyFont="1" applyFill="1" applyBorder="1" applyAlignment="1" applyProtection="1">
      <alignment horizontal="centerContinuous" vertical="center"/>
    </xf>
    <xf numFmtId="0" fontId="14" fillId="5" borderId="9" xfId="0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Continuous" vertical="center"/>
    </xf>
    <xf numFmtId="0" fontId="14" fillId="5" borderId="0" xfId="0" applyFont="1" applyFill="1" applyBorder="1" applyAlignment="1" applyProtection="1">
      <alignment horizontal="centerContinuous" vertical="center"/>
    </xf>
    <xf numFmtId="10" fontId="14" fillId="5" borderId="1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5" fillId="8" borderId="0" xfId="0" applyFont="1" applyFill="1" applyBorder="1" applyAlignment="1" applyProtection="1">
      <alignment horizontal="left"/>
    </xf>
    <xf numFmtId="165" fontId="31" fillId="0" borderId="0" xfId="0" applyNumberFormat="1" applyFont="1" applyBorder="1" applyAlignment="1" applyProtection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0" fontId="0" fillId="0" borderId="0" xfId="0" applyAlignment="1"/>
    <xf numFmtId="0" fontId="0" fillId="0" borderId="0" xfId="0" applyAlignment="1" applyProtection="1"/>
    <xf numFmtId="3" fontId="9" fillId="0" borderId="1" xfId="0" applyNumberFormat="1" applyFont="1" applyBorder="1" applyAlignment="1" applyProtection="1">
      <protection locked="0"/>
    </xf>
    <xf numFmtId="3" fontId="9" fillId="0" borderId="3" xfId="0" applyNumberFormat="1" applyFont="1" applyBorder="1" applyAlignment="1" applyProtection="1">
      <alignment horizontal="center"/>
    </xf>
    <xf numFmtId="3" fontId="9" fillId="0" borderId="3" xfId="1" applyNumberFormat="1" applyFont="1" applyBorder="1" applyAlignment="1" applyProtection="1">
      <alignment horizontal="center"/>
    </xf>
    <xf numFmtId="3" fontId="9" fillId="0" borderId="2" xfId="1" applyNumberFormat="1" applyFont="1" applyBorder="1" applyAlignment="1" applyProtection="1"/>
    <xf numFmtId="3" fontId="9" fillId="0" borderId="2" xfId="1" applyNumberFormat="1" applyFont="1" applyBorder="1" applyAlignment="1" applyProtection="1">
      <alignment horizontal="center"/>
    </xf>
    <xf numFmtId="3" fontId="9" fillId="0" borderId="8" xfId="0" applyNumberFormat="1" applyFont="1" applyBorder="1" applyAlignment="1" applyProtection="1">
      <alignment horizontal="right"/>
    </xf>
    <xf numFmtId="3" fontId="9" fillId="0" borderId="9" xfId="0" applyNumberFormat="1" applyFont="1" applyBorder="1" applyAlignment="1" applyProtection="1">
      <alignment horizontal="center"/>
    </xf>
    <xf numFmtId="3" fontId="9" fillId="0" borderId="8" xfId="0" applyNumberFormat="1" applyFont="1" applyBorder="1" applyAlignment="1" applyProtection="1">
      <alignment horizontal="center"/>
      <protection locked="0"/>
    </xf>
    <xf numFmtId="3" fontId="9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>
      <alignment horizontal="center"/>
    </xf>
    <xf numFmtId="3" fontId="9" fillId="0" borderId="8" xfId="0" applyNumberFormat="1" applyFont="1" applyBorder="1" applyAlignment="1" applyProtection="1">
      <alignment horizontal="center"/>
    </xf>
    <xf numFmtId="3" fontId="9" fillId="0" borderId="8" xfId="1" applyNumberFormat="1" applyFont="1" applyBorder="1" applyAlignment="1" applyProtection="1">
      <alignment horizontal="right"/>
    </xf>
    <xf numFmtId="3" fontId="9" fillId="0" borderId="4" xfId="0" applyNumberFormat="1" applyFont="1" applyBorder="1" applyAlignment="1" applyProtection="1">
      <alignment horizontal="right"/>
    </xf>
    <xf numFmtId="3" fontId="9" fillId="0" borderId="7" xfId="0" applyNumberFormat="1" applyFont="1" applyBorder="1" applyAlignment="1" applyProtection="1">
      <alignment horizontal="center"/>
    </xf>
    <xf numFmtId="3" fontId="9" fillId="0" borderId="4" xfId="0" applyNumberFormat="1" applyFont="1" applyBorder="1" applyAlignment="1" applyProtection="1">
      <alignment horizontal="right"/>
      <protection locked="0"/>
    </xf>
    <xf numFmtId="3" fontId="9" fillId="0" borderId="4" xfId="0" applyNumberFormat="1" applyFont="1" applyBorder="1" applyAlignment="1" applyProtection="1">
      <protection locked="0"/>
    </xf>
    <xf numFmtId="3" fontId="9" fillId="0" borderId="5" xfId="0" applyNumberFormat="1" applyFont="1" applyBorder="1" applyAlignment="1" applyProtection="1">
      <alignment horizontal="center"/>
    </xf>
    <xf numFmtId="3" fontId="9" fillId="0" borderId="4" xfId="1" applyNumberFormat="1" applyFont="1" applyBorder="1" applyAlignment="1" applyProtection="1">
      <alignment horizontal="right"/>
    </xf>
    <xf numFmtId="3" fontId="9" fillId="0" borderId="7" xfId="1" applyNumberFormat="1" applyFont="1" applyBorder="1" applyAlignment="1" applyProtection="1">
      <alignment horizontal="center"/>
    </xf>
    <xf numFmtId="3" fontId="9" fillId="2" borderId="4" xfId="1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1" fontId="4" fillId="7" borderId="16" xfId="0" applyNumberFormat="1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4" fillId="7" borderId="8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23" fillId="0" borderId="18" xfId="0" applyFont="1" applyBorder="1" applyAlignment="1">
      <alignment horizontal="center"/>
    </xf>
    <xf numFmtId="0" fontId="10" fillId="3" borderId="8" xfId="0" applyFont="1" applyFill="1" applyBorder="1" applyAlignment="1" applyProtection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</xf>
    <xf numFmtId="0" fontId="0" fillId="0" borderId="12" xfId="0" applyBorder="1" applyAlignment="1">
      <alignment horizontal="center"/>
    </xf>
    <xf numFmtId="0" fontId="15" fillId="4" borderId="16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"/>
    </xf>
    <xf numFmtId="0" fontId="23" fillId="5" borderId="0" xfId="0" applyFont="1" applyFill="1" applyBorder="1" applyAlignment="1">
      <alignment horizontal="center"/>
    </xf>
    <xf numFmtId="0" fontId="29" fillId="9" borderId="16" xfId="0" applyFont="1" applyFill="1" applyBorder="1" applyAlignment="1" applyProtection="1">
      <alignment horizontal="center"/>
    </xf>
    <xf numFmtId="0" fontId="16" fillId="9" borderId="18" xfId="0" applyFont="1" applyFill="1" applyBorder="1" applyAlignment="1">
      <alignment horizontal="center"/>
    </xf>
    <xf numFmtId="0" fontId="29" fillId="9" borderId="8" xfId="0" applyFont="1" applyFill="1" applyBorder="1" applyAlignment="1" applyProtection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0" fillId="0" borderId="0" xfId="0" applyAlignment="1"/>
    <xf numFmtId="0" fontId="14" fillId="5" borderId="8" xfId="0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</xf>
    <xf numFmtId="0" fontId="32" fillId="8" borderId="42" xfId="0" applyFont="1" applyFill="1" applyBorder="1" applyAlignment="1" applyProtection="1">
      <alignment horizontal="center" vertical="center"/>
    </xf>
    <xf numFmtId="0" fontId="33" fillId="8" borderId="4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5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19051</xdr:rowOff>
    </xdr:from>
    <xdr:to>
      <xdr:col>4</xdr:col>
      <xdr:colOff>2044217</xdr:colOff>
      <xdr:row>5</xdr:row>
      <xdr:rowOff>198526</xdr:rowOff>
    </xdr:to>
    <xdr:pic>
      <xdr:nvPicPr>
        <xdr:cNvPr id="3" name="Image 2" descr="A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19051"/>
          <a:ext cx="1682267" cy="133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D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E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E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E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F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F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359159</xdr:colOff>
      <xdr:row>0</xdr:row>
      <xdr:rowOff>28576</xdr:rowOff>
    </xdr:from>
    <xdr:to>
      <xdr:col>4</xdr:col>
      <xdr:colOff>2041425</xdr:colOff>
      <xdr:row>5</xdr:row>
      <xdr:rowOff>208051</xdr:rowOff>
    </xdr:to>
    <xdr:pic>
      <xdr:nvPicPr>
        <xdr:cNvPr id="4" name="Image 3" descr="G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6034" y="28576"/>
          <a:ext cx="1682266" cy="1332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361951</xdr:colOff>
      <xdr:row>0</xdr:row>
      <xdr:rowOff>28575</xdr:rowOff>
    </xdr:from>
    <xdr:to>
      <xdr:col>4</xdr:col>
      <xdr:colOff>2044218</xdr:colOff>
      <xdr:row>5</xdr:row>
      <xdr:rowOff>208050</xdr:rowOff>
    </xdr:to>
    <xdr:pic>
      <xdr:nvPicPr>
        <xdr:cNvPr id="4" name="Image 3" descr="G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6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361663</xdr:colOff>
      <xdr:row>0</xdr:row>
      <xdr:rowOff>28575</xdr:rowOff>
    </xdr:from>
    <xdr:to>
      <xdr:col>4</xdr:col>
      <xdr:colOff>2043930</xdr:colOff>
      <xdr:row>5</xdr:row>
      <xdr:rowOff>208050</xdr:rowOff>
    </xdr:to>
    <xdr:pic>
      <xdr:nvPicPr>
        <xdr:cNvPr id="4" name="Image 3" descr="H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538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361665</xdr:colOff>
      <xdr:row>0</xdr:row>
      <xdr:rowOff>28576</xdr:rowOff>
    </xdr:from>
    <xdr:to>
      <xdr:col>4</xdr:col>
      <xdr:colOff>2043932</xdr:colOff>
      <xdr:row>5</xdr:row>
      <xdr:rowOff>208051</xdr:rowOff>
    </xdr:to>
    <xdr:pic>
      <xdr:nvPicPr>
        <xdr:cNvPr id="4" name="Image 3" descr="J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540" y="28576"/>
          <a:ext cx="1682267" cy="13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A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354642</xdr:colOff>
      <xdr:row>0</xdr:row>
      <xdr:rowOff>28576</xdr:rowOff>
    </xdr:from>
    <xdr:to>
      <xdr:col>4</xdr:col>
      <xdr:colOff>2038804</xdr:colOff>
      <xdr:row>5</xdr:row>
      <xdr:rowOff>209551</xdr:rowOff>
    </xdr:to>
    <xdr:pic>
      <xdr:nvPicPr>
        <xdr:cNvPr id="4" name="Image 3" descr="J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1517" y="28576"/>
          <a:ext cx="1684162" cy="1333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354643</xdr:colOff>
      <xdr:row>0</xdr:row>
      <xdr:rowOff>28575</xdr:rowOff>
    </xdr:from>
    <xdr:to>
      <xdr:col>4</xdr:col>
      <xdr:colOff>2038804</xdr:colOff>
      <xdr:row>5</xdr:row>
      <xdr:rowOff>209550</xdr:rowOff>
    </xdr:to>
    <xdr:pic>
      <xdr:nvPicPr>
        <xdr:cNvPr id="4" name="Image 3" descr="J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1518" y="28575"/>
          <a:ext cx="1684161" cy="1333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2044216</xdr:colOff>
      <xdr:row>5</xdr:row>
      <xdr:rowOff>208050</xdr:rowOff>
    </xdr:to>
    <xdr:pic>
      <xdr:nvPicPr>
        <xdr:cNvPr id="4" name="Image 3" descr="K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6" cy="1332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361951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4" name="Image 3" descr="K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6" y="28575"/>
          <a:ext cx="1682266" cy="1332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38099</xdr:rowOff>
    </xdr:from>
    <xdr:to>
      <xdr:col>4</xdr:col>
      <xdr:colOff>2044218</xdr:colOff>
      <xdr:row>5</xdr:row>
      <xdr:rowOff>217574</xdr:rowOff>
    </xdr:to>
    <xdr:pic>
      <xdr:nvPicPr>
        <xdr:cNvPr id="4" name="Image 3" descr="L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38099"/>
          <a:ext cx="1682268" cy="1332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361951</xdr:colOff>
      <xdr:row>0</xdr:row>
      <xdr:rowOff>28575</xdr:rowOff>
    </xdr:from>
    <xdr:to>
      <xdr:col>4</xdr:col>
      <xdr:colOff>2044219</xdr:colOff>
      <xdr:row>5</xdr:row>
      <xdr:rowOff>208050</xdr:rowOff>
    </xdr:to>
    <xdr:pic>
      <xdr:nvPicPr>
        <xdr:cNvPr id="4" name="Image 3" descr="L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6" y="28575"/>
          <a:ext cx="1682268" cy="1332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M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N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N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304800</xdr:colOff>
      <xdr:row>0</xdr:row>
      <xdr:rowOff>38100</xdr:rowOff>
    </xdr:from>
    <xdr:to>
      <xdr:col>43</xdr:col>
      <xdr:colOff>873579</xdr:colOff>
      <xdr:row>6</xdr:row>
      <xdr:rowOff>324209</xdr:rowOff>
    </xdr:to>
    <xdr:pic>
      <xdr:nvPicPr>
        <xdr:cNvPr id="3" name="Image 2" descr="Canton2 Belfort 1t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641675" y="38100"/>
          <a:ext cx="3235779" cy="25721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B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0</xdr:row>
      <xdr:rowOff>31750</xdr:rowOff>
    </xdr:from>
    <xdr:to>
      <xdr:col>43</xdr:col>
      <xdr:colOff>860879</xdr:colOff>
      <xdr:row>6</xdr:row>
      <xdr:rowOff>317859</xdr:rowOff>
    </xdr:to>
    <xdr:pic>
      <xdr:nvPicPr>
        <xdr:cNvPr id="4" name="Image 3" descr="Canton 3 Belfort 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84250" y="31750"/>
          <a:ext cx="3248479" cy="257210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3175</xdr:colOff>
      <xdr:row>0</xdr:row>
      <xdr:rowOff>34925</xdr:rowOff>
    </xdr:from>
    <xdr:to>
      <xdr:col>43</xdr:col>
      <xdr:colOff>860879</xdr:colOff>
      <xdr:row>6</xdr:row>
      <xdr:rowOff>321034</xdr:rowOff>
    </xdr:to>
    <xdr:pic>
      <xdr:nvPicPr>
        <xdr:cNvPr id="4" name="Image 3" descr="Canton4 Belfort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01800" y="34925"/>
          <a:ext cx="3235779" cy="257210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2362200</xdr:colOff>
      <xdr:row>0</xdr:row>
      <xdr:rowOff>1895475</xdr:rowOff>
    </xdr:to>
    <xdr:pic>
      <xdr:nvPicPr>
        <xdr:cNvPr id="2" name="Picture 5" descr="belfo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24479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B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C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C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C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D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D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5">
    <pageSetUpPr fitToPage="1"/>
  </sheetPr>
  <dimension ref="A1:AI43"/>
  <sheetViews>
    <sheetView showGridLines="0" tabSelected="1" zoomScale="70" zoomScaleNormal="70" workbookViewId="0"/>
  </sheetViews>
  <sheetFormatPr baseColWidth="10" defaultRowHeight="12.75"/>
  <cols>
    <col min="1" max="1" width="37.140625" style="20" bestFit="1" customWidth="1"/>
    <col min="2" max="2" width="12.7109375" style="31" customWidth="1"/>
    <col min="3" max="3" width="3.28515625" style="3" customWidth="1"/>
    <col min="4" max="4" width="12.7109375" style="183" customWidth="1"/>
    <col min="5" max="5" width="3.28515625" style="3" customWidth="1"/>
    <col min="6" max="6" width="12.7109375" style="145" customWidth="1"/>
    <col min="7" max="7" width="3.28515625" style="3" customWidth="1"/>
    <col min="8" max="8" width="12.7109375" style="183" customWidth="1"/>
    <col min="9" max="9" width="3.28515625" style="3" customWidth="1"/>
    <col min="10" max="10" width="12.7109375" style="135" customWidth="1"/>
    <col min="11" max="11" width="3.28515625" style="3" customWidth="1"/>
    <col min="12" max="12" width="12.7109375" style="135" customWidth="1"/>
    <col min="13" max="13" width="3.28515625" style="3" customWidth="1"/>
    <col min="14" max="14" width="12.7109375" style="135" customWidth="1"/>
    <col min="15" max="15" width="3.28515625" style="3" customWidth="1"/>
    <col min="16" max="16" width="14.7109375" style="135" customWidth="1"/>
    <col min="17" max="17" width="3.28515625" style="3" customWidth="1"/>
    <col min="18" max="18" width="14.7109375" style="222" customWidth="1"/>
    <col min="19" max="19" width="3.42578125" style="135" customWidth="1"/>
    <col min="20" max="20" width="14.7109375" style="3" customWidth="1"/>
    <col min="21" max="21" width="3.42578125" style="2" customWidth="1"/>
    <col min="22" max="22" width="14.7109375" style="135" customWidth="1"/>
    <col min="23" max="23" width="3.28515625" style="3" customWidth="1"/>
    <col min="24" max="24" width="14.7109375" style="135" customWidth="1"/>
    <col min="25" max="25" width="3.28515625" style="3" customWidth="1"/>
    <col min="26" max="26" width="14.7109375" style="135" customWidth="1"/>
    <col min="27" max="27" width="3.28515625" style="3" customWidth="1"/>
    <col min="28" max="28" width="14.7109375" style="135" customWidth="1"/>
    <col min="29" max="29" width="3.28515625" style="3" customWidth="1"/>
    <col min="30" max="30" width="14.7109375" style="135" customWidth="1"/>
    <col min="31" max="31" width="3.28515625" style="3" customWidth="1"/>
    <col min="32" max="32" width="14.7109375" style="135" customWidth="1"/>
    <col min="33" max="33" width="3.28515625" style="3" customWidth="1"/>
    <col min="34" max="34" width="14.7109375" style="135" customWidth="1"/>
    <col min="35" max="35" width="3.28515625" style="3" customWidth="1"/>
  </cols>
  <sheetData>
    <row r="1" spans="1:35" ht="13.5" thickBot="1">
      <c r="A1" s="1"/>
      <c r="B1" s="17"/>
      <c r="C1" s="180"/>
      <c r="D1" s="181"/>
      <c r="E1" s="180"/>
      <c r="G1" s="180"/>
      <c r="H1" s="181"/>
      <c r="I1" s="180"/>
      <c r="J1" s="180"/>
      <c r="K1" s="180"/>
      <c r="L1" s="180"/>
      <c r="M1" s="180"/>
      <c r="N1" s="180"/>
      <c r="O1" s="180"/>
      <c r="P1" s="180"/>
      <c r="Q1" s="180"/>
      <c r="R1" s="182"/>
      <c r="S1" s="180"/>
      <c r="T1" s="180"/>
      <c r="U1" s="1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 spans="1:35" ht="7.9" customHeight="1">
      <c r="A2" s="3"/>
      <c r="B2" s="17"/>
      <c r="J2" s="184"/>
      <c r="K2" s="185"/>
      <c r="L2" s="186"/>
      <c r="M2" s="228"/>
      <c r="N2" s="186"/>
      <c r="O2" s="185"/>
      <c r="P2" s="186"/>
      <c r="Q2" s="186"/>
      <c r="R2" s="186"/>
      <c r="S2" s="186"/>
      <c r="T2" s="186"/>
      <c r="U2" s="186"/>
      <c r="V2" s="186"/>
      <c r="W2" s="186"/>
      <c r="X2" s="187"/>
      <c r="Y2" s="188"/>
      <c r="AG2" s="2"/>
      <c r="AI2" s="2"/>
    </row>
    <row r="3" spans="1:35" ht="15.75">
      <c r="A3" s="4"/>
      <c r="B3" s="17"/>
      <c r="J3" s="189" t="s">
        <v>55</v>
      </c>
      <c r="K3" s="190"/>
      <c r="L3" s="191"/>
      <c r="M3" s="191"/>
      <c r="N3" s="191"/>
      <c r="O3" s="190"/>
      <c r="P3" s="191"/>
      <c r="Q3" s="191"/>
      <c r="R3" s="191"/>
      <c r="S3" s="191"/>
      <c r="T3" s="191"/>
      <c r="U3" s="191"/>
      <c r="V3" s="191"/>
      <c r="W3" s="192"/>
      <c r="X3" s="193"/>
      <c r="Y3" s="194"/>
      <c r="AG3" s="2"/>
      <c r="AI3" s="2"/>
    </row>
    <row r="4" spans="1:35" ht="7.9" customHeight="1" thickBot="1">
      <c r="A4" s="5"/>
      <c r="B4" s="17"/>
      <c r="J4" s="195"/>
      <c r="K4" s="196"/>
      <c r="L4" s="196"/>
      <c r="M4" s="229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7"/>
      <c r="Y4" s="198"/>
      <c r="AG4" s="2"/>
      <c r="AI4" s="2"/>
    </row>
    <row r="5" spans="1:35" ht="13.15" customHeight="1">
      <c r="A5" s="6"/>
      <c r="B5" s="18"/>
      <c r="C5" s="7"/>
      <c r="D5" s="199"/>
      <c r="E5" s="7"/>
      <c r="F5" s="133"/>
      <c r="G5" s="7"/>
      <c r="H5" s="19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34"/>
      <c r="W5" s="7"/>
      <c r="X5" s="134"/>
      <c r="Y5" s="7"/>
      <c r="Z5" s="134"/>
      <c r="AA5" s="7"/>
      <c r="AB5" s="134"/>
      <c r="AC5" s="7"/>
      <c r="AD5" s="134"/>
      <c r="AE5" s="7"/>
      <c r="AF5" s="134"/>
      <c r="AG5" s="7"/>
      <c r="AH5" s="134"/>
      <c r="AI5" s="7"/>
    </row>
    <row r="6" spans="1:35" ht="13.15" customHeight="1">
      <c r="A6" s="6"/>
      <c r="B6" s="18"/>
      <c r="C6" s="7"/>
      <c r="D6" s="199"/>
      <c r="E6" s="7"/>
      <c r="F6" s="133"/>
      <c r="G6" s="7"/>
      <c r="H6" s="199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134"/>
      <c r="W6" s="7"/>
      <c r="X6" s="134"/>
      <c r="Y6" s="7"/>
      <c r="Z6" s="134"/>
      <c r="AA6" s="7"/>
      <c r="AB6" s="134"/>
      <c r="AC6" s="7"/>
      <c r="AD6" s="134"/>
      <c r="AE6" s="7"/>
      <c r="AF6" s="134"/>
      <c r="AG6" s="7"/>
      <c r="AH6" s="134"/>
      <c r="AI6" s="7"/>
    </row>
    <row r="7" spans="1:35" ht="9.6" customHeight="1" thickBot="1">
      <c r="A7" s="9"/>
      <c r="B7" s="18"/>
      <c r="C7" s="7"/>
      <c r="D7" s="199"/>
      <c r="E7" s="7"/>
      <c r="F7" s="133"/>
      <c r="G7" s="7"/>
      <c r="H7" s="199"/>
      <c r="I7" s="7"/>
      <c r="J7" s="7"/>
      <c r="K7" s="7"/>
      <c r="L7" s="7"/>
      <c r="M7" s="7"/>
      <c r="N7" s="7"/>
      <c r="O7" s="7"/>
      <c r="P7" s="7"/>
      <c r="Q7" s="7"/>
      <c r="R7" s="200"/>
      <c r="S7" s="7"/>
      <c r="T7" s="7"/>
      <c r="U7" s="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s="224" customFormat="1" ht="17.45" customHeight="1">
      <c r="A8" s="296"/>
      <c r="B8" s="201"/>
      <c r="C8" s="202"/>
      <c r="D8" s="203"/>
      <c r="E8" s="202"/>
      <c r="F8" s="230"/>
      <c r="G8" s="205"/>
      <c r="H8" s="203"/>
      <c r="I8" s="202"/>
      <c r="J8" s="204"/>
      <c r="K8" s="202"/>
      <c r="L8" s="204"/>
      <c r="M8" s="202"/>
      <c r="N8" s="204"/>
      <c r="O8" s="205"/>
      <c r="P8" s="360" t="str">
        <f>Candidats!$A2</f>
        <v>Sophie</v>
      </c>
      <c r="Q8" s="361"/>
      <c r="R8" s="360" t="str">
        <f>Candidats!$A3</f>
        <v>Charles-Henri</v>
      </c>
      <c r="S8" s="361"/>
      <c r="T8" s="360" t="str">
        <f>Candidats!$A4</f>
        <v>François</v>
      </c>
      <c r="U8" s="361"/>
      <c r="V8" s="360" t="str">
        <f>Candidats!$A5</f>
        <v>Julien</v>
      </c>
      <c r="W8" s="361"/>
      <c r="X8" s="360" t="str">
        <f>Candidats!$A6</f>
        <v>Cécile</v>
      </c>
      <c r="Y8" s="361"/>
      <c r="Z8" s="360" t="str">
        <f>Candidats!$A7</f>
        <v>Nathalie</v>
      </c>
      <c r="AA8" s="361"/>
      <c r="AB8" s="360" t="str">
        <f>Candidats!$A8</f>
        <v>Claire</v>
      </c>
      <c r="AC8" s="361"/>
      <c r="AD8" s="360" t="str">
        <f>Candidats!$A9</f>
        <v>Maxime</v>
      </c>
      <c r="AE8" s="361"/>
      <c r="AF8" s="360" t="str">
        <f>Candidats!$A10</f>
        <v>Christophe</v>
      </c>
      <c r="AG8" s="361"/>
      <c r="AH8" s="360" t="str">
        <f>Candidats!$A11</f>
        <v>Marie-Guite</v>
      </c>
      <c r="AI8" s="361"/>
    </row>
    <row r="9" spans="1:35" s="223" customFormat="1" ht="14.45" customHeight="1">
      <c r="A9" s="308" t="s">
        <v>34</v>
      </c>
      <c r="B9" s="208" t="s">
        <v>35</v>
      </c>
      <c r="C9" s="207"/>
      <c r="D9" s="209" t="s">
        <v>56</v>
      </c>
      <c r="E9" s="207"/>
      <c r="F9" s="206" t="s">
        <v>57</v>
      </c>
      <c r="G9" s="206"/>
      <c r="H9" s="209" t="s">
        <v>37</v>
      </c>
      <c r="I9" s="207"/>
      <c r="J9" s="208" t="s">
        <v>124</v>
      </c>
      <c r="K9" s="207"/>
      <c r="L9" s="208" t="s">
        <v>4</v>
      </c>
      <c r="M9" s="207"/>
      <c r="N9" s="208" t="s">
        <v>5</v>
      </c>
      <c r="O9" s="206"/>
      <c r="P9" s="362" t="str">
        <f>Candidats!$B2</f>
        <v>MONTEL</v>
      </c>
      <c r="Q9" s="363"/>
      <c r="R9" s="362" t="str">
        <f>Candidats!$B3</f>
        <v>GALLOIS</v>
      </c>
      <c r="S9" s="363"/>
      <c r="T9" s="362" t="str">
        <f>Candidats!$B4</f>
        <v>SAUVADET</v>
      </c>
      <c r="U9" s="363"/>
      <c r="V9" s="362" t="str">
        <f>Candidats!$B5</f>
        <v>GONZALEZ</v>
      </c>
      <c r="W9" s="363"/>
      <c r="X9" s="362" t="str">
        <f>Candidats!$B6</f>
        <v>PRUDHOMME</v>
      </c>
      <c r="Y9" s="363"/>
      <c r="Z9" s="362" t="str">
        <f>Candidats!$B7</f>
        <v>VERMOREL</v>
      </c>
      <c r="AA9" s="363"/>
      <c r="AB9" s="362" t="str">
        <f>Candidats!$B8</f>
        <v>ROCHER</v>
      </c>
      <c r="AC9" s="363"/>
      <c r="AD9" s="362" t="str">
        <f>Candidats!$B9</f>
        <v>THIEBAUT</v>
      </c>
      <c r="AE9" s="363"/>
      <c r="AF9" s="362" t="str">
        <f>Candidats!$B10</f>
        <v>GRUDLER</v>
      </c>
      <c r="AG9" s="363"/>
      <c r="AH9" s="362" t="str">
        <f>Candidats!$B11</f>
        <v>DUFAY</v>
      </c>
      <c r="AI9" s="363"/>
    </row>
    <row r="10" spans="1:35" s="223" customFormat="1" ht="14.45" customHeight="1">
      <c r="A10" s="308">
        <v>1</v>
      </c>
      <c r="B10" s="208">
        <v>2</v>
      </c>
      <c r="C10" s="207"/>
      <c r="D10" s="209">
        <v>3</v>
      </c>
      <c r="E10" s="207"/>
      <c r="F10" s="206">
        <v>4</v>
      </c>
      <c r="G10" s="206"/>
      <c r="H10" s="209">
        <v>5</v>
      </c>
      <c r="I10" s="207"/>
      <c r="J10" s="208">
        <v>6</v>
      </c>
      <c r="K10" s="207"/>
      <c r="L10" s="208">
        <v>7</v>
      </c>
      <c r="M10" s="207"/>
      <c r="N10" s="208">
        <v>8</v>
      </c>
      <c r="O10" s="206"/>
      <c r="P10" s="208">
        <v>9</v>
      </c>
      <c r="Q10" s="207"/>
      <c r="R10" s="208">
        <v>10</v>
      </c>
      <c r="S10" s="207"/>
      <c r="T10" s="208">
        <v>11</v>
      </c>
      <c r="U10" s="207"/>
      <c r="V10" s="208">
        <v>12</v>
      </c>
      <c r="W10" s="207"/>
      <c r="X10" s="208">
        <v>13</v>
      </c>
      <c r="Y10" s="207"/>
      <c r="Z10" s="208">
        <v>14</v>
      </c>
      <c r="AA10" s="207"/>
      <c r="AB10" s="208">
        <v>15</v>
      </c>
      <c r="AC10" s="207"/>
      <c r="AD10" s="208">
        <v>14</v>
      </c>
      <c r="AE10" s="207"/>
      <c r="AF10" s="208">
        <v>15</v>
      </c>
      <c r="AG10" s="207"/>
      <c r="AH10" s="208">
        <v>16</v>
      </c>
      <c r="AI10" s="207"/>
    </row>
    <row r="11" spans="1:35" s="225" customFormat="1" ht="6.6" customHeight="1" thickBot="1">
      <c r="A11" s="297"/>
      <c r="B11" s="212"/>
      <c r="C11" s="211"/>
      <c r="D11" s="213"/>
      <c r="E11" s="211"/>
      <c r="F11" s="231"/>
      <c r="G11" s="210"/>
      <c r="H11" s="213"/>
      <c r="I11" s="211"/>
      <c r="J11" s="214"/>
      <c r="K11" s="211"/>
      <c r="L11" s="214"/>
      <c r="M11" s="211"/>
      <c r="N11" s="214"/>
      <c r="O11" s="210"/>
      <c r="P11" s="215"/>
      <c r="Q11" s="216"/>
      <c r="R11" s="215"/>
      <c r="S11" s="216"/>
      <c r="T11" s="215"/>
      <c r="U11" s="216"/>
      <c r="V11" s="215"/>
      <c r="W11" s="216"/>
      <c r="X11" s="215"/>
      <c r="Y11" s="216"/>
      <c r="Z11" s="215"/>
      <c r="AA11" s="216"/>
      <c r="AB11" s="215"/>
      <c r="AC11" s="216"/>
      <c r="AD11" s="215"/>
      <c r="AE11" s="216"/>
      <c r="AF11" s="215"/>
      <c r="AG11" s="216"/>
      <c r="AH11" s="215"/>
      <c r="AI11" s="216"/>
    </row>
    <row r="12" spans="1:35" s="22" customFormat="1" ht="30" customHeight="1">
      <c r="A12" s="304"/>
      <c r="B12" s="19"/>
      <c r="C12" s="13"/>
      <c r="D12" s="217"/>
      <c r="E12" s="13"/>
      <c r="F12" s="232"/>
      <c r="G12" s="12"/>
      <c r="H12" s="217"/>
      <c r="I12" s="13"/>
      <c r="J12" s="15"/>
      <c r="K12" s="13"/>
      <c r="L12" s="15"/>
      <c r="M12" s="13"/>
      <c r="N12" s="15"/>
      <c r="O12" s="12"/>
      <c r="P12" s="16"/>
      <c r="Q12" s="13"/>
      <c r="R12" s="15"/>
      <c r="S12" s="13"/>
      <c r="T12" s="15"/>
      <c r="U12" s="13"/>
      <c r="V12" s="15"/>
      <c r="W12" s="13"/>
      <c r="X12" s="15"/>
      <c r="Y12" s="13"/>
      <c r="Z12" s="15"/>
      <c r="AA12" s="13"/>
      <c r="AB12" s="15"/>
      <c r="AC12" s="13"/>
      <c r="AD12" s="15"/>
      <c r="AE12" s="13"/>
      <c r="AF12" s="15"/>
      <c r="AG12" s="13"/>
      <c r="AH12" s="15"/>
      <c r="AI12" s="13"/>
    </row>
    <row r="13" spans="1:35" ht="30" customHeight="1">
      <c r="A13" s="305" t="str">
        <f>VLOOKUP("A1",Bureaux!$A$2:$D$29,2,FALSE)</f>
        <v>A1 - 0001  Hôtel de Ville</v>
      </c>
      <c r="B13" s="336">
        <f>RESULTATS!C13</f>
        <v>985</v>
      </c>
      <c r="C13" s="337"/>
      <c r="D13" s="336">
        <f>RESULTATS!E13</f>
        <v>412</v>
      </c>
      <c r="E13" s="338"/>
      <c r="F13" s="339">
        <f>RESULTATS!I13</f>
        <v>573</v>
      </c>
      <c r="G13" s="340"/>
      <c r="H13" s="336">
        <f>RESULTATS!G13</f>
        <v>412</v>
      </c>
      <c r="I13" s="338"/>
      <c r="J13" s="336">
        <f>RESULTATS!M13</f>
        <v>8</v>
      </c>
      <c r="K13" s="338"/>
      <c r="L13" s="336">
        <f>RESULTATS!O13</f>
        <v>6</v>
      </c>
      <c r="M13" s="338"/>
      <c r="N13" s="336">
        <f>RESULTATS!Q13</f>
        <v>398</v>
      </c>
      <c r="O13" s="340"/>
      <c r="P13" s="336">
        <f>RESULTATS!U13</f>
        <v>75</v>
      </c>
      <c r="Q13" s="338"/>
      <c r="R13" s="336">
        <f>RESULTATS!X13</f>
        <v>4</v>
      </c>
      <c r="S13" s="338"/>
      <c r="T13" s="336">
        <f>RESULTATS!AA13</f>
        <v>88</v>
      </c>
      <c r="U13" s="338"/>
      <c r="V13" s="336">
        <f>RESULTATS!AD13</f>
        <v>6</v>
      </c>
      <c r="W13" s="338"/>
      <c r="X13" s="336">
        <f>RESULTATS!AG13</f>
        <v>23</v>
      </c>
      <c r="Y13" s="338"/>
      <c r="Z13" s="336">
        <f>RESULTATS!AJ13</f>
        <v>27</v>
      </c>
      <c r="AA13" s="338"/>
      <c r="AB13" s="336">
        <f>RESULTATS!AM13</f>
        <v>7</v>
      </c>
      <c r="AC13" s="338"/>
      <c r="AD13" s="336">
        <f>RESULTATS!AP13</f>
        <v>12</v>
      </c>
      <c r="AE13" s="338"/>
      <c r="AF13" s="336">
        <f>RESULTATS!AS13</f>
        <v>56</v>
      </c>
      <c r="AG13" s="338"/>
      <c r="AH13" s="336">
        <f>RESULTATS!AV13</f>
        <v>100</v>
      </c>
      <c r="AI13" s="218"/>
    </row>
    <row r="14" spans="1:35" ht="30" customHeight="1">
      <c r="A14" s="305" t="str">
        <f>VLOOKUP("A2",Bureaux!$A$2:$D$29,2,FALSE)</f>
        <v>A2 - 0002  Hôtel de Ville</v>
      </c>
      <c r="B14" s="336">
        <f>RESULTATS!C14</f>
        <v>1164</v>
      </c>
      <c r="C14" s="337"/>
      <c r="D14" s="336">
        <f>RESULTATS!E14</f>
        <v>570</v>
      </c>
      <c r="E14" s="338"/>
      <c r="F14" s="339">
        <f>RESULTATS!I14</f>
        <v>594</v>
      </c>
      <c r="G14" s="340"/>
      <c r="H14" s="336">
        <f>RESULTATS!G14</f>
        <v>570</v>
      </c>
      <c r="I14" s="338"/>
      <c r="J14" s="336">
        <f>RESULTATS!M14</f>
        <v>14</v>
      </c>
      <c r="K14" s="338"/>
      <c r="L14" s="336">
        <f>RESULTATS!O14</f>
        <v>15</v>
      </c>
      <c r="M14" s="338"/>
      <c r="N14" s="336">
        <f>RESULTATS!Q14</f>
        <v>541</v>
      </c>
      <c r="O14" s="340"/>
      <c r="P14" s="336">
        <f>RESULTATS!U14</f>
        <v>105</v>
      </c>
      <c r="Q14" s="338"/>
      <c r="R14" s="336">
        <f>RESULTATS!X14</f>
        <v>4</v>
      </c>
      <c r="S14" s="338"/>
      <c r="T14" s="336">
        <f>RESULTATS!AA14</f>
        <v>155</v>
      </c>
      <c r="U14" s="338"/>
      <c r="V14" s="336">
        <f>RESULTATS!AD14</f>
        <v>8</v>
      </c>
      <c r="W14" s="338"/>
      <c r="X14" s="336">
        <f>RESULTATS!AG14</f>
        <v>19</v>
      </c>
      <c r="Y14" s="338"/>
      <c r="Z14" s="336">
        <f>RESULTATS!AJ14</f>
        <v>28</v>
      </c>
      <c r="AA14" s="338"/>
      <c r="AB14" s="336">
        <f>RESULTATS!AM14</f>
        <v>11</v>
      </c>
      <c r="AC14" s="338"/>
      <c r="AD14" s="336">
        <f>RESULTATS!AP14</f>
        <v>16</v>
      </c>
      <c r="AE14" s="338"/>
      <c r="AF14" s="336">
        <f>RESULTATS!AS14</f>
        <v>85</v>
      </c>
      <c r="AG14" s="338"/>
      <c r="AH14" s="336">
        <f>RESULTATS!AV14</f>
        <v>110</v>
      </c>
      <c r="AI14" s="218"/>
    </row>
    <row r="15" spans="1:35" ht="30" customHeight="1">
      <c r="A15" s="305" t="str">
        <f>VLOOKUP("B1",Bureaux!$A$2:$D$29,2,FALSE)</f>
        <v>B1 - 0003  Victor Hugo</v>
      </c>
      <c r="B15" s="336">
        <f>RESULTATS!C15</f>
        <v>1108</v>
      </c>
      <c r="C15" s="337"/>
      <c r="D15" s="336">
        <f>RESULTATS!E15</f>
        <v>471</v>
      </c>
      <c r="E15" s="338"/>
      <c r="F15" s="339">
        <f>RESULTATS!I15</f>
        <v>637</v>
      </c>
      <c r="G15" s="340"/>
      <c r="H15" s="336">
        <f>RESULTATS!G15</f>
        <v>471</v>
      </c>
      <c r="I15" s="338"/>
      <c r="J15" s="336">
        <f>RESULTATS!M15</f>
        <v>5</v>
      </c>
      <c r="K15" s="338"/>
      <c r="L15" s="336">
        <f>RESULTATS!O15</f>
        <v>5</v>
      </c>
      <c r="M15" s="338"/>
      <c r="N15" s="336">
        <f>RESULTATS!Q15</f>
        <v>461</v>
      </c>
      <c r="O15" s="340"/>
      <c r="P15" s="336">
        <f>RESULTATS!U15</f>
        <v>87</v>
      </c>
      <c r="Q15" s="338"/>
      <c r="R15" s="336">
        <f>RESULTATS!X15</f>
        <v>3</v>
      </c>
      <c r="S15" s="338"/>
      <c r="T15" s="336">
        <f>RESULTATS!AA15</f>
        <v>118</v>
      </c>
      <c r="U15" s="338"/>
      <c r="V15" s="336">
        <f>RESULTATS!AD15</f>
        <v>5</v>
      </c>
      <c r="W15" s="338"/>
      <c r="X15" s="336">
        <f>RESULTATS!AG15</f>
        <v>26</v>
      </c>
      <c r="Y15" s="338"/>
      <c r="Z15" s="336">
        <f>RESULTATS!AJ15</f>
        <v>29</v>
      </c>
      <c r="AA15" s="338"/>
      <c r="AB15" s="336">
        <f>RESULTATS!AM15</f>
        <v>7</v>
      </c>
      <c r="AC15" s="338"/>
      <c r="AD15" s="336">
        <f>RESULTATS!AP15</f>
        <v>19</v>
      </c>
      <c r="AE15" s="338"/>
      <c r="AF15" s="336">
        <f>RESULTATS!AS15</f>
        <v>65</v>
      </c>
      <c r="AG15" s="338"/>
      <c r="AH15" s="336">
        <f>RESULTATS!AV15</f>
        <v>102</v>
      </c>
      <c r="AI15" s="218"/>
    </row>
    <row r="16" spans="1:35" ht="30" customHeight="1">
      <c r="A16" s="305" t="str">
        <f>VLOOKUP("B2",Bureaux!$A$2:$D$29,2,FALSE)</f>
        <v>B2 - 0004  Victor Hugo</v>
      </c>
      <c r="B16" s="336">
        <f>RESULTATS!C16</f>
        <v>1129</v>
      </c>
      <c r="C16" s="337"/>
      <c r="D16" s="336">
        <f>RESULTATS!E16</f>
        <v>539</v>
      </c>
      <c r="E16" s="338"/>
      <c r="F16" s="339">
        <f>RESULTATS!I16</f>
        <v>590</v>
      </c>
      <c r="G16" s="340"/>
      <c r="H16" s="336">
        <f>RESULTATS!G16</f>
        <v>539</v>
      </c>
      <c r="I16" s="338"/>
      <c r="J16" s="336">
        <f>RESULTATS!M16</f>
        <v>11</v>
      </c>
      <c r="K16" s="338"/>
      <c r="L16" s="336">
        <f>RESULTATS!O16</f>
        <v>5</v>
      </c>
      <c r="M16" s="338"/>
      <c r="N16" s="336">
        <f>RESULTATS!Q16</f>
        <v>523</v>
      </c>
      <c r="O16" s="340"/>
      <c r="P16" s="336">
        <f>RESULTATS!U16</f>
        <v>111</v>
      </c>
      <c r="Q16" s="338"/>
      <c r="R16" s="336">
        <f>RESULTATS!X16</f>
        <v>4</v>
      </c>
      <c r="S16" s="338"/>
      <c r="T16" s="336">
        <f>RESULTATS!AA16</f>
        <v>143</v>
      </c>
      <c r="U16" s="338"/>
      <c r="V16" s="336">
        <f>RESULTATS!AD16</f>
        <v>12</v>
      </c>
      <c r="W16" s="338"/>
      <c r="X16" s="336">
        <f>RESULTATS!AG16</f>
        <v>25</v>
      </c>
      <c r="Y16" s="338"/>
      <c r="Z16" s="336">
        <f>RESULTATS!AJ16</f>
        <v>17</v>
      </c>
      <c r="AA16" s="338"/>
      <c r="AB16" s="336">
        <f>RESULTATS!AM16</f>
        <v>8</v>
      </c>
      <c r="AC16" s="338"/>
      <c r="AD16" s="336">
        <f>RESULTATS!AP16</f>
        <v>15</v>
      </c>
      <c r="AE16" s="338"/>
      <c r="AF16" s="336">
        <f>RESULTATS!AS16</f>
        <v>77</v>
      </c>
      <c r="AG16" s="338"/>
      <c r="AH16" s="336">
        <f>RESULTATS!AV16</f>
        <v>111</v>
      </c>
      <c r="AI16" s="218"/>
    </row>
    <row r="17" spans="1:35" ht="30" customHeight="1">
      <c r="A17" s="305" t="str">
        <f>VLOOKUP("M1",Bureaux!$A$2:$D$29,2,FALSE)</f>
        <v>M1 - 0005  Saint-Exupéry</v>
      </c>
      <c r="B17" s="336">
        <f>RESULTATS!C17</f>
        <v>1049</v>
      </c>
      <c r="C17" s="337"/>
      <c r="D17" s="336">
        <f>RESULTATS!E17</f>
        <v>334</v>
      </c>
      <c r="E17" s="338"/>
      <c r="F17" s="339">
        <f>RESULTATS!I17</f>
        <v>715</v>
      </c>
      <c r="G17" s="340"/>
      <c r="H17" s="336">
        <f>RESULTATS!G17</f>
        <v>334</v>
      </c>
      <c r="I17" s="338"/>
      <c r="J17" s="336">
        <f>RESULTATS!M17</f>
        <v>5</v>
      </c>
      <c r="K17" s="338"/>
      <c r="L17" s="336">
        <f>RESULTATS!O17</f>
        <v>8</v>
      </c>
      <c r="M17" s="338"/>
      <c r="N17" s="336">
        <f>RESULTATS!Q17</f>
        <v>321</v>
      </c>
      <c r="O17" s="340"/>
      <c r="P17" s="336">
        <f>RESULTATS!U17</f>
        <v>69</v>
      </c>
      <c r="Q17" s="338"/>
      <c r="R17" s="336">
        <f>RESULTATS!X17</f>
        <v>2</v>
      </c>
      <c r="S17" s="338"/>
      <c r="T17" s="336">
        <f>RESULTATS!AA17</f>
        <v>49</v>
      </c>
      <c r="U17" s="338"/>
      <c r="V17" s="336">
        <f>RESULTATS!AD17</f>
        <v>7</v>
      </c>
      <c r="W17" s="338"/>
      <c r="X17" s="336">
        <f>RESULTATS!AG17</f>
        <v>12</v>
      </c>
      <c r="Y17" s="338"/>
      <c r="Z17" s="336">
        <f>RESULTATS!AJ17</f>
        <v>11</v>
      </c>
      <c r="AA17" s="338"/>
      <c r="AB17" s="336">
        <f>RESULTATS!AM17</f>
        <v>6</v>
      </c>
      <c r="AC17" s="338"/>
      <c r="AD17" s="336">
        <f>RESULTATS!AP17</f>
        <v>11</v>
      </c>
      <c r="AE17" s="338"/>
      <c r="AF17" s="336">
        <f>RESULTATS!AS17</f>
        <v>78</v>
      </c>
      <c r="AG17" s="338"/>
      <c r="AH17" s="336">
        <f>RESULTATS!AV17</f>
        <v>76</v>
      </c>
      <c r="AI17" s="218"/>
    </row>
    <row r="18" spans="1:35" ht="30" customHeight="1">
      <c r="A18" s="305" t="str">
        <f>VLOOKUP("N1",Bureaux!$A$2:$D$29,2,FALSE)</f>
        <v>N1 - 0006  Maison de Quartier des Forges</v>
      </c>
      <c r="B18" s="336">
        <f>RESULTATS!C18</f>
        <v>1455</v>
      </c>
      <c r="C18" s="337"/>
      <c r="D18" s="336">
        <f>RESULTATS!E18</f>
        <v>647</v>
      </c>
      <c r="E18" s="338"/>
      <c r="F18" s="339">
        <f>RESULTATS!I18</f>
        <v>808</v>
      </c>
      <c r="G18" s="340"/>
      <c r="H18" s="336">
        <f>RESULTATS!G18</f>
        <v>647</v>
      </c>
      <c r="I18" s="338"/>
      <c r="J18" s="336">
        <f>RESULTATS!M18</f>
        <v>16</v>
      </c>
      <c r="K18" s="338"/>
      <c r="L18" s="336">
        <f>RESULTATS!O18</f>
        <v>12</v>
      </c>
      <c r="M18" s="338"/>
      <c r="N18" s="336">
        <f>RESULTATS!Q18</f>
        <v>619</v>
      </c>
      <c r="O18" s="340"/>
      <c r="P18" s="336">
        <f>RESULTATS!U18</f>
        <v>183</v>
      </c>
      <c r="Q18" s="338"/>
      <c r="R18" s="336">
        <f>RESULTATS!X18</f>
        <v>6</v>
      </c>
      <c r="S18" s="338"/>
      <c r="T18" s="336">
        <f>RESULTATS!AA18</f>
        <v>114</v>
      </c>
      <c r="U18" s="338"/>
      <c r="V18" s="336">
        <f>RESULTATS!AD18</f>
        <v>12</v>
      </c>
      <c r="W18" s="338"/>
      <c r="X18" s="336">
        <f>RESULTATS!AG18</f>
        <v>20</v>
      </c>
      <c r="Y18" s="338"/>
      <c r="Z18" s="336">
        <f>RESULTATS!AJ18</f>
        <v>22</v>
      </c>
      <c r="AA18" s="338"/>
      <c r="AB18" s="336">
        <f>RESULTATS!AM18</f>
        <v>9</v>
      </c>
      <c r="AC18" s="338"/>
      <c r="AD18" s="336">
        <f>RESULTATS!AP18</f>
        <v>17</v>
      </c>
      <c r="AE18" s="338"/>
      <c r="AF18" s="336">
        <f>RESULTATS!AS18</f>
        <v>123</v>
      </c>
      <c r="AG18" s="338"/>
      <c r="AH18" s="336">
        <f>RESULTATS!AV18</f>
        <v>113</v>
      </c>
      <c r="AI18" s="218"/>
    </row>
    <row r="19" spans="1:35" ht="30" customHeight="1">
      <c r="A19" s="305" t="str">
        <f>VLOOKUP("N2",Bureaux!$A$2:$D$29,2,FALSE)</f>
        <v>N2 - 0007  Cité des Associations</v>
      </c>
      <c r="B19" s="336">
        <f>RESULTATS!C19</f>
        <v>669</v>
      </c>
      <c r="C19" s="337"/>
      <c r="D19" s="336">
        <f>RESULTATS!E19</f>
        <v>377</v>
      </c>
      <c r="E19" s="338"/>
      <c r="F19" s="339">
        <f>RESULTATS!I19</f>
        <v>292</v>
      </c>
      <c r="G19" s="340"/>
      <c r="H19" s="336">
        <f>RESULTATS!G19</f>
        <v>377</v>
      </c>
      <c r="I19" s="338"/>
      <c r="J19" s="336">
        <f>RESULTATS!M19</f>
        <v>2</v>
      </c>
      <c r="K19" s="338"/>
      <c r="L19" s="336">
        <f>RESULTATS!O19</f>
        <v>5</v>
      </c>
      <c r="M19" s="338"/>
      <c r="N19" s="336">
        <f>RESULTATS!Q19</f>
        <v>370</v>
      </c>
      <c r="O19" s="340"/>
      <c r="P19" s="336">
        <f>RESULTATS!U19</f>
        <v>63</v>
      </c>
      <c r="Q19" s="338"/>
      <c r="R19" s="336">
        <f>RESULTATS!X19</f>
        <v>1</v>
      </c>
      <c r="S19" s="338"/>
      <c r="T19" s="336">
        <f>RESULTATS!AA19</f>
        <v>58</v>
      </c>
      <c r="U19" s="338"/>
      <c r="V19" s="336">
        <f>RESULTATS!AD19</f>
        <v>7</v>
      </c>
      <c r="W19" s="338"/>
      <c r="X19" s="336">
        <f>RESULTATS!AG19</f>
        <v>17</v>
      </c>
      <c r="Y19" s="338"/>
      <c r="Z19" s="336">
        <f>RESULTATS!AJ19</f>
        <v>29</v>
      </c>
      <c r="AA19" s="338"/>
      <c r="AB19" s="336">
        <f>RESULTATS!AM19</f>
        <v>7</v>
      </c>
      <c r="AC19" s="338"/>
      <c r="AD19" s="336">
        <f>RESULTATS!AP19</f>
        <v>9</v>
      </c>
      <c r="AE19" s="338"/>
      <c r="AF19" s="336">
        <f>RESULTATS!AS19</f>
        <v>97</v>
      </c>
      <c r="AG19" s="338"/>
      <c r="AH19" s="336">
        <f>RESULTATS!AV19</f>
        <v>82</v>
      </c>
      <c r="AI19" s="218"/>
    </row>
    <row r="20" spans="1:35" ht="30" customHeight="1">
      <c r="A20" s="305" t="str">
        <f>VLOOKUP("C1",Bureaux!$A$2:$D$29,2,FALSE)</f>
        <v>C1 - 0008  Victor Schoelcher</v>
      </c>
      <c r="B20" s="336">
        <f>RESULTATS!C20</f>
        <v>1214</v>
      </c>
      <c r="C20" s="337"/>
      <c r="D20" s="336">
        <f>RESULTATS!E20</f>
        <v>504</v>
      </c>
      <c r="E20" s="338"/>
      <c r="F20" s="339">
        <f>RESULTATS!I20</f>
        <v>710</v>
      </c>
      <c r="G20" s="340"/>
      <c r="H20" s="336">
        <f>RESULTATS!G20</f>
        <v>504</v>
      </c>
      <c r="I20" s="338"/>
      <c r="J20" s="336">
        <f>RESULTATS!M20</f>
        <v>5</v>
      </c>
      <c r="K20" s="338"/>
      <c r="L20" s="336">
        <f>RESULTATS!O20</f>
        <v>6</v>
      </c>
      <c r="M20" s="338"/>
      <c r="N20" s="336">
        <f>RESULTATS!Q20</f>
        <v>493</v>
      </c>
      <c r="O20" s="340"/>
      <c r="P20" s="336">
        <f>RESULTATS!U20</f>
        <v>112</v>
      </c>
      <c r="Q20" s="338"/>
      <c r="R20" s="336">
        <f>RESULTATS!X20</f>
        <v>4</v>
      </c>
      <c r="S20" s="338"/>
      <c r="T20" s="336">
        <f>RESULTATS!AA20</f>
        <v>133</v>
      </c>
      <c r="U20" s="338"/>
      <c r="V20" s="336">
        <f>RESULTATS!AD20</f>
        <v>8</v>
      </c>
      <c r="W20" s="338"/>
      <c r="X20" s="336">
        <f>RESULTATS!AG20</f>
        <v>17</v>
      </c>
      <c r="Y20" s="338"/>
      <c r="Z20" s="336">
        <f>RESULTATS!AJ20</f>
        <v>24</v>
      </c>
      <c r="AA20" s="338"/>
      <c r="AB20" s="336">
        <f>RESULTATS!AM20</f>
        <v>6</v>
      </c>
      <c r="AC20" s="338"/>
      <c r="AD20" s="336">
        <f>RESULTATS!AP20</f>
        <v>23</v>
      </c>
      <c r="AE20" s="338"/>
      <c r="AF20" s="336">
        <f>RESULTATS!AS20</f>
        <v>60</v>
      </c>
      <c r="AG20" s="338"/>
      <c r="AH20" s="336">
        <f>RESULTATS!AV20</f>
        <v>106</v>
      </c>
      <c r="AI20" s="218"/>
    </row>
    <row r="21" spans="1:35" ht="30" customHeight="1">
      <c r="A21" s="305" t="str">
        <f>VLOOKUP("C2",Bureaux!$A$2:$D$29,2,FALSE)</f>
        <v>C2 - 0009  Maison du Peuple</v>
      </c>
      <c r="B21" s="336">
        <f>RESULTATS!C21</f>
        <v>756</v>
      </c>
      <c r="C21" s="337"/>
      <c r="D21" s="336">
        <f>RESULTATS!E21</f>
        <v>381</v>
      </c>
      <c r="E21" s="338"/>
      <c r="F21" s="339">
        <f>RESULTATS!I21</f>
        <v>375</v>
      </c>
      <c r="G21" s="340"/>
      <c r="H21" s="336">
        <f>RESULTATS!G21</f>
        <v>381</v>
      </c>
      <c r="I21" s="338"/>
      <c r="J21" s="336">
        <f>RESULTATS!M21</f>
        <v>4</v>
      </c>
      <c r="K21" s="338"/>
      <c r="L21" s="336">
        <f>RESULTATS!O21</f>
        <v>12</v>
      </c>
      <c r="M21" s="338"/>
      <c r="N21" s="336">
        <f>RESULTATS!Q21</f>
        <v>365</v>
      </c>
      <c r="O21" s="340"/>
      <c r="P21" s="336">
        <f>RESULTATS!U21</f>
        <v>86</v>
      </c>
      <c r="Q21" s="338"/>
      <c r="R21" s="336">
        <f>RESULTATS!X21</f>
        <v>3</v>
      </c>
      <c r="S21" s="338"/>
      <c r="T21" s="336">
        <f>RESULTATS!AA21</f>
        <v>96</v>
      </c>
      <c r="U21" s="338"/>
      <c r="V21" s="336">
        <f>RESULTATS!AD21</f>
        <v>6</v>
      </c>
      <c r="W21" s="338"/>
      <c r="X21" s="336">
        <f>RESULTATS!AG21</f>
        <v>13</v>
      </c>
      <c r="Y21" s="338"/>
      <c r="Z21" s="336">
        <f>RESULTATS!AJ21</f>
        <v>19</v>
      </c>
      <c r="AA21" s="338"/>
      <c r="AB21" s="336">
        <f>RESULTATS!AM21</f>
        <v>7</v>
      </c>
      <c r="AC21" s="338"/>
      <c r="AD21" s="336">
        <f>RESULTATS!AP21</f>
        <v>25</v>
      </c>
      <c r="AE21" s="338"/>
      <c r="AF21" s="336">
        <f>RESULTATS!AS21</f>
        <v>46</v>
      </c>
      <c r="AG21" s="338"/>
      <c r="AH21" s="336">
        <f>RESULTATS!AV21</f>
        <v>64</v>
      </c>
      <c r="AI21" s="218"/>
    </row>
    <row r="22" spans="1:35" ht="30" customHeight="1">
      <c r="A22" s="305" t="str">
        <f>VLOOKUP("C3",Bureaux!$A$2:$D$29,2,FALSE)</f>
        <v>C3 - 0010  Maison du Peuple</v>
      </c>
      <c r="B22" s="336">
        <f>RESULTATS!C22</f>
        <v>939</v>
      </c>
      <c r="C22" s="337"/>
      <c r="D22" s="336">
        <f>RESULTATS!E22</f>
        <v>456</v>
      </c>
      <c r="E22" s="338"/>
      <c r="F22" s="339">
        <f>RESULTATS!I22</f>
        <v>483</v>
      </c>
      <c r="G22" s="340"/>
      <c r="H22" s="336">
        <f>RESULTATS!G22</f>
        <v>456</v>
      </c>
      <c r="I22" s="338"/>
      <c r="J22" s="336">
        <f>RESULTATS!M22</f>
        <v>13</v>
      </c>
      <c r="K22" s="338"/>
      <c r="L22" s="336">
        <f>RESULTATS!O22</f>
        <v>5</v>
      </c>
      <c r="M22" s="338"/>
      <c r="N22" s="336">
        <f>RESULTATS!Q22</f>
        <v>438</v>
      </c>
      <c r="O22" s="340"/>
      <c r="P22" s="336">
        <f>RESULTATS!U22</f>
        <v>93</v>
      </c>
      <c r="Q22" s="338"/>
      <c r="R22" s="336">
        <f>RESULTATS!X22</f>
        <v>7</v>
      </c>
      <c r="S22" s="338"/>
      <c r="T22" s="336">
        <f>RESULTATS!AA22</f>
        <v>141</v>
      </c>
      <c r="U22" s="338"/>
      <c r="V22" s="336">
        <f>RESULTATS!AD22</f>
        <v>7</v>
      </c>
      <c r="W22" s="338"/>
      <c r="X22" s="336">
        <f>RESULTATS!AG22</f>
        <v>23</v>
      </c>
      <c r="Y22" s="338"/>
      <c r="Z22" s="336">
        <f>RESULTATS!AJ22</f>
        <v>9</v>
      </c>
      <c r="AA22" s="338"/>
      <c r="AB22" s="336">
        <f>RESULTATS!AM22</f>
        <v>4</v>
      </c>
      <c r="AC22" s="338"/>
      <c r="AD22" s="336">
        <f>RESULTATS!AP22</f>
        <v>21</v>
      </c>
      <c r="AE22" s="338"/>
      <c r="AF22" s="336">
        <f>RESULTATS!AS22</f>
        <v>37</v>
      </c>
      <c r="AG22" s="338"/>
      <c r="AH22" s="336">
        <f>RESULTATS!AV22</f>
        <v>96</v>
      </c>
      <c r="AI22" s="218"/>
    </row>
    <row r="23" spans="1:35" ht="30" customHeight="1">
      <c r="A23" s="305" t="str">
        <f>VLOOKUP("D1",Bureaux!$A$2:$D$29,2,FALSE)</f>
        <v>D1 - 0011  Châteaudun</v>
      </c>
      <c r="B23" s="336">
        <f>RESULTATS!C23</f>
        <v>1041</v>
      </c>
      <c r="C23" s="337"/>
      <c r="D23" s="336">
        <f>RESULTATS!E23</f>
        <v>489</v>
      </c>
      <c r="E23" s="338"/>
      <c r="F23" s="339">
        <f>RESULTATS!I23</f>
        <v>552</v>
      </c>
      <c r="G23" s="340"/>
      <c r="H23" s="336">
        <f>RESULTATS!G23</f>
        <v>489</v>
      </c>
      <c r="I23" s="338"/>
      <c r="J23" s="336">
        <f>RESULTATS!M23</f>
        <v>6</v>
      </c>
      <c r="K23" s="338"/>
      <c r="L23" s="336">
        <f>RESULTATS!O23</f>
        <v>6</v>
      </c>
      <c r="M23" s="338"/>
      <c r="N23" s="336">
        <f>RESULTATS!Q23</f>
        <v>477</v>
      </c>
      <c r="O23" s="340"/>
      <c r="P23" s="336">
        <f>RESULTATS!U23</f>
        <v>113</v>
      </c>
      <c r="Q23" s="338"/>
      <c r="R23" s="336">
        <f>RESULTATS!X23</f>
        <v>3</v>
      </c>
      <c r="S23" s="338"/>
      <c r="T23" s="336">
        <f>RESULTATS!AA23</f>
        <v>137</v>
      </c>
      <c r="U23" s="338"/>
      <c r="V23" s="336">
        <f>RESULTATS!AD23</f>
        <v>13</v>
      </c>
      <c r="W23" s="338"/>
      <c r="X23" s="336">
        <f>RESULTATS!AG23</f>
        <v>23</v>
      </c>
      <c r="Y23" s="338"/>
      <c r="Z23" s="336">
        <f>RESULTATS!AJ23</f>
        <v>15</v>
      </c>
      <c r="AA23" s="338"/>
      <c r="AB23" s="336">
        <f>RESULTATS!AM23</f>
        <v>6</v>
      </c>
      <c r="AC23" s="338"/>
      <c r="AD23" s="336">
        <f>RESULTATS!AP23</f>
        <v>14</v>
      </c>
      <c r="AE23" s="338"/>
      <c r="AF23" s="336">
        <f>RESULTATS!AS23</f>
        <v>42</v>
      </c>
      <c r="AG23" s="338"/>
      <c r="AH23" s="336">
        <f>RESULTATS!AV23</f>
        <v>111</v>
      </c>
      <c r="AI23" s="218"/>
    </row>
    <row r="24" spans="1:35" ht="30" customHeight="1">
      <c r="A24" s="305" t="str">
        <f>VLOOKUP("D2",Bureaux!$A$2:$D$29,2,FALSE)</f>
        <v>D2 - 0012  Châteaudun</v>
      </c>
      <c r="B24" s="336">
        <f>RESULTATS!C24</f>
        <v>821</v>
      </c>
      <c r="C24" s="337"/>
      <c r="D24" s="336">
        <f>RESULTATS!E24</f>
        <v>395</v>
      </c>
      <c r="E24" s="338"/>
      <c r="F24" s="339">
        <f>RESULTATS!I24</f>
        <v>426</v>
      </c>
      <c r="G24" s="340"/>
      <c r="H24" s="336">
        <f>RESULTATS!G24</f>
        <v>395</v>
      </c>
      <c r="I24" s="338"/>
      <c r="J24" s="336">
        <f>RESULTATS!M24</f>
        <v>12</v>
      </c>
      <c r="K24" s="338"/>
      <c r="L24" s="336">
        <f>RESULTATS!O24</f>
        <v>2</v>
      </c>
      <c r="M24" s="338"/>
      <c r="N24" s="336">
        <f>RESULTATS!Q24</f>
        <v>381</v>
      </c>
      <c r="O24" s="340"/>
      <c r="P24" s="336">
        <f>RESULTATS!U24</f>
        <v>109</v>
      </c>
      <c r="Q24" s="338"/>
      <c r="R24" s="336">
        <f>RESULTATS!X24</f>
        <v>2</v>
      </c>
      <c r="S24" s="338"/>
      <c r="T24" s="336">
        <f>RESULTATS!AA24</f>
        <v>84</v>
      </c>
      <c r="U24" s="338"/>
      <c r="V24" s="336">
        <f>RESULTATS!AD24</f>
        <v>9</v>
      </c>
      <c r="W24" s="338"/>
      <c r="X24" s="336">
        <f>RESULTATS!AG24</f>
        <v>20</v>
      </c>
      <c r="Y24" s="338"/>
      <c r="Z24" s="336">
        <f>RESULTATS!AJ24</f>
        <v>16</v>
      </c>
      <c r="AA24" s="338"/>
      <c r="AB24" s="336">
        <f>RESULTATS!AM24</f>
        <v>7</v>
      </c>
      <c r="AC24" s="338"/>
      <c r="AD24" s="336">
        <f>RESULTATS!AP24</f>
        <v>14</v>
      </c>
      <c r="AE24" s="338"/>
      <c r="AF24" s="336">
        <f>RESULTATS!AS24</f>
        <v>51</v>
      </c>
      <c r="AG24" s="338"/>
      <c r="AH24" s="336">
        <f>RESULTATS!AV24</f>
        <v>69</v>
      </c>
      <c r="AI24" s="218"/>
    </row>
    <row r="25" spans="1:35" ht="30" customHeight="1">
      <c r="A25" s="305" t="str">
        <f>VLOOKUP("D3",Bureaux!$A$2:$D$29,2,FALSE)</f>
        <v>D3 - 0013  Châteaudun</v>
      </c>
      <c r="B25" s="336">
        <f>RESULTATS!C25</f>
        <v>907</v>
      </c>
      <c r="C25" s="337"/>
      <c r="D25" s="336">
        <f>RESULTATS!E25</f>
        <v>386</v>
      </c>
      <c r="E25" s="338"/>
      <c r="F25" s="339">
        <f>RESULTATS!I25</f>
        <v>520</v>
      </c>
      <c r="G25" s="340"/>
      <c r="H25" s="336">
        <f>RESULTATS!G25</f>
        <v>387</v>
      </c>
      <c r="I25" s="338"/>
      <c r="J25" s="336">
        <f>RESULTATS!M25</f>
        <v>5</v>
      </c>
      <c r="K25" s="338"/>
      <c r="L25" s="336">
        <f>RESULTATS!O25</f>
        <v>8</v>
      </c>
      <c r="M25" s="338"/>
      <c r="N25" s="336">
        <f>RESULTATS!Q25</f>
        <v>374</v>
      </c>
      <c r="O25" s="340"/>
      <c r="P25" s="336">
        <f>RESULTATS!U25</f>
        <v>123</v>
      </c>
      <c r="Q25" s="338"/>
      <c r="R25" s="336">
        <f>RESULTATS!X25</f>
        <v>1</v>
      </c>
      <c r="S25" s="338"/>
      <c r="T25" s="336">
        <f>RESULTATS!AA25</f>
        <v>68</v>
      </c>
      <c r="U25" s="338"/>
      <c r="V25" s="336">
        <f>RESULTATS!AD25</f>
        <v>7</v>
      </c>
      <c r="W25" s="338"/>
      <c r="X25" s="336">
        <f>RESULTATS!AG25</f>
        <v>11</v>
      </c>
      <c r="Y25" s="338"/>
      <c r="Z25" s="336">
        <f>RESULTATS!AJ25</f>
        <v>23</v>
      </c>
      <c r="AA25" s="338"/>
      <c r="AB25" s="336">
        <f>RESULTATS!AM25</f>
        <v>12</v>
      </c>
      <c r="AC25" s="338"/>
      <c r="AD25" s="336">
        <f>RESULTATS!AP25</f>
        <v>21</v>
      </c>
      <c r="AE25" s="338"/>
      <c r="AF25" s="336">
        <f>RESULTATS!AS25</f>
        <v>33</v>
      </c>
      <c r="AG25" s="338"/>
      <c r="AH25" s="336">
        <f>RESULTATS!AV25</f>
        <v>75</v>
      </c>
      <c r="AI25" s="218"/>
    </row>
    <row r="26" spans="1:35" ht="30" customHeight="1">
      <c r="A26" s="305" t="str">
        <f>VLOOKUP("E1",Bureaux!$A$2:$D$29,2,FALSE)</f>
        <v>E1 - 0014  Raymond Aubert</v>
      </c>
      <c r="B26" s="336">
        <f>RESULTATS!C26</f>
        <v>1165</v>
      </c>
      <c r="C26" s="337"/>
      <c r="D26" s="336">
        <f>RESULTATS!E26</f>
        <v>526</v>
      </c>
      <c r="E26" s="338"/>
      <c r="F26" s="339">
        <f>RESULTATS!I26</f>
        <v>639</v>
      </c>
      <c r="G26" s="340"/>
      <c r="H26" s="336">
        <f>RESULTATS!G26</f>
        <v>526</v>
      </c>
      <c r="I26" s="338"/>
      <c r="J26" s="336">
        <f>RESULTATS!M26</f>
        <v>9</v>
      </c>
      <c r="K26" s="338"/>
      <c r="L26" s="336">
        <f>RESULTATS!O26</f>
        <v>8</v>
      </c>
      <c r="M26" s="338"/>
      <c r="N26" s="336">
        <f>RESULTATS!Q26</f>
        <v>509</v>
      </c>
      <c r="O26" s="340"/>
      <c r="P26" s="336">
        <f>RESULTATS!U26</f>
        <v>159</v>
      </c>
      <c r="Q26" s="338"/>
      <c r="R26" s="336">
        <f>RESULTATS!X26</f>
        <v>4</v>
      </c>
      <c r="S26" s="338"/>
      <c r="T26" s="336">
        <f>RESULTATS!AA26</f>
        <v>103</v>
      </c>
      <c r="U26" s="338"/>
      <c r="V26" s="336">
        <f>RESULTATS!AD26</f>
        <v>5</v>
      </c>
      <c r="W26" s="338"/>
      <c r="X26" s="336">
        <f>RESULTATS!AG26</f>
        <v>13</v>
      </c>
      <c r="Y26" s="338"/>
      <c r="Z26" s="336">
        <f>RESULTATS!AJ26</f>
        <v>22</v>
      </c>
      <c r="AA26" s="338"/>
      <c r="AB26" s="336">
        <f>RESULTATS!AM26</f>
        <v>8</v>
      </c>
      <c r="AC26" s="338"/>
      <c r="AD26" s="336">
        <f>RESULTATS!AP26</f>
        <v>21</v>
      </c>
      <c r="AE26" s="338"/>
      <c r="AF26" s="336">
        <f>RESULTATS!AS26</f>
        <v>76</v>
      </c>
      <c r="AG26" s="338"/>
      <c r="AH26" s="336">
        <f>RESULTATS!AV26</f>
        <v>98</v>
      </c>
      <c r="AI26" s="218"/>
    </row>
    <row r="27" spans="1:35" ht="30" customHeight="1">
      <c r="A27" s="305" t="str">
        <f>VLOOKUP("E2",Bureaux!$A$2:$D$29,2,FALSE)</f>
        <v>E2 - 0015  Raymond Aubert</v>
      </c>
      <c r="B27" s="336">
        <f>RESULTATS!C27</f>
        <v>1249</v>
      </c>
      <c r="C27" s="337"/>
      <c r="D27" s="336">
        <f>RESULTATS!E27</f>
        <v>547</v>
      </c>
      <c r="E27" s="338"/>
      <c r="F27" s="339">
        <f>RESULTATS!I27</f>
        <v>702</v>
      </c>
      <c r="G27" s="340"/>
      <c r="H27" s="336">
        <f>RESULTATS!G27</f>
        <v>547</v>
      </c>
      <c r="I27" s="338"/>
      <c r="J27" s="336">
        <f>RESULTATS!M27</f>
        <v>11</v>
      </c>
      <c r="K27" s="338"/>
      <c r="L27" s="336">
        <f>RESULTATS!O27</f>
        <v>17</v>
      </c>
      <c r="M27" s="338"/>
      <c r="N27" s="336">
        <f>RESULTATS!Q27</f>
        <v>519</v>
      </c>
      <c r="O27" s="340"/>
      <c r="P27" s="336">
        <f>RESULTATS!U27</f>
        <v>158</v>
      </c>
      <c r="Q27" s="338"/>
      <c r="R27" s="336">
        <f>RESULTATS!X27</f>
        <v>5</v>
      </c>
      <c r="S27" s="338"/>
      <c r="T27" s="336">
        <f>RESULTATS!AA27</f>
        <v>124</v>
      </c>
      <c r="U27" s="338"/>
      <c r="V27" s="336">
        <f>RESULTATS!AD27</f>
        <v>12</v>
      </c>
      <c r="W27" s="338"/>
      <c r="X27" s="336">
        <f>RESULTATS!AG27</f>
        <v>19</v>
      </c>
      <c r="Y27" s="338"/>
      <c r="Z27" s="336">
        <f>RESULTATS!AJ27</f>
        <v>16</v>
      </c>
      <c r="AA27" s="338"/>
      <c r="AB27" s="336">
        <f>RESULTATS!AM27</f>
        <v>6</v>
      </c>
      <c r="AC27" s="338"/>
      <c r="AD27" s="336">
        <f>RESULTATS!AP27</f>
        <v>16</v>
      </c>
      <c r="AE27" s="338"/>
      <c r="AF27" s="336">
        <f>RESULTATS!AS27</f>
        <v>72</v>
      </c>
      <c r="AG27" s="338"/>
      <c r="AH27" s="336">
        <f>RESULTATS!AV27</f>
        <v>91</v>
      </c>
      <c r="AI27" s="218"/>
    </row>
    <row r="28" spans="1:35" ht="30" customHeight="1">
      <c r="A28" s="305" t="str">
        <f>VLOOKUP("E3",Bureaux!$A$2:$D$29,2,FALSE)</f>
        <v>E3 - 0016  Raymond Aubert</v>
      </c>
      <c r="B28" s="336">
        <f>RESULTATS!C28</f>
        <v>1032</v>
      </c>
      <c r="C28" s="337"/>
      <c r="D28" s="336">
        <f>RESULTATS!E28</f>
        <v>448</v>
      </c>
      <c r="E28" s="338"/>
      <c r="F28" s="339">
        <f>RESULTATS!I28</f>
        <v>584</v>
      </c>
      <c r="G28" s="340"/>
      <c r="H28" s="336">
        <f>RESULTATS!G28</f>
        <v>448</v>
      </c>
      <c r="I28" s="338"/>
      <c r="J28" s="336">
        <f>RESULTATS!M28</f>
        <v>10</v>
      </c>
      <c r="K28" s="338"/>
      <c r="L28" s="336">
        <f>RESULTATS!O28</f>
        <v>14</v>
      </c>
      <c r="M28" s="338"/>
      <c r="N28" s="336">
        <f>RESULTATS!Q28</f>
        <v>424</v>
      </c>
      <c r="O28" s="340"/>
      <c r="P28" s="336">
        <f>RESULTATS!U28</f>
        <v>136</v>
      </c>
      <c r="Q28" s="338"/>
      <c r="R28" s="336">
        <f>RESULTATS!X28</f>
        <v>5</v>
      </c>
      <c r="S28" s="338"/>
      <c r="T28" s="336">
        <f>RESULTATS!AA28</f>
        <v>84</v>
      </c>
      <c r="U28" s="338"/>
      <c r="V28" s="336">
        <f>RESULTATS!AD28</f>
        <v>8</v>
      </c>
      <c r="W28" s="338"/>
      <c r="X28" s="336">
        <f>RESULTATS!AG28</f>
        <v>17</v>
      </c>
      <c r="Y28" s="338"/>
      <c r="Z28" s="336">
        <f>RESULTATS!AJ28</f>
        <v>17</v>
      </c>
      <c r="AA28" s="338"/>
      <c r="AB28" s="336">
        <f>RESULTATS!AM28</f>
        <v>8</v>
      </c>
      <c r="AC28" s="338"/>
      <c r="AD28" s="336">
        <f>RESULTATS!AP28</f>
        <v>16</v>
      </c>
      <c r="AE28" s="338"/>
      <c r="AF28" s="336">
        <f>RESULTATS!AS28</f>
        <v>47</v>
      </c>
      <c r="AG28" s="338"/>
      <c r="AH28" s="336">
        <f>RESULTATS!AV28</f>
        <v>86</v>
      </c>
      <c r="AI28" s="218"/>
    </row>
    <row r="29" spans="1:35" ht="30" customHeight="1">
      <c r="A29" s="305" t="str">
        <f>VLOOKUP("F1",Bureaux!$A$2:$D$29,2,FALSE)</f>
        <v>F1 - 0017  Maison de l'enfant</v>
      </c>
      <c r="B29" s="336">
        <f>RESULTATS!C29</f>
        <v>770</v>
      </c>
      <c r="C29" s="337"/>
      <c r="D29" s="336">
        <f>RESULTATS!E29</f>
        <v>367</v>
      </c>
      <c r="E29" s="338"/>
      <c r="F29" s="339">
        <f>RESULTATS!I29</f>
        <v>403</v>
      </c>
      <c r="G29" s="340"/>
      <c r="H29" s="336">
        <f>RESULTATS!G29</f>
        <v>367</v>
      </c>
      <c r="I29" s="338"/>
      <c r="J29" s="336">
        <f>RESULTATS!M29</f>
        <v>6</v>
      </c>
      <c r="K29" s="338"/>
      <c r="L29" s="336">
        <f>RESULTATS!O29</f>
        <v>9</v>
      </c>
      <c r="M29" s="338"/>
      <c r="N29" s="336">
        <f>RESULTATS!Q29</f>
        <v>352</v>
      </c>
      <c r="O29" s="340"/>
      <c r="P29" s="336">
        <f>RESULTATS!U29</f>
        <v>89</v>
      </c>
      <c r="Q29" s="338"/>
      <c r="R29" s="336">
        <f>RESULTATS!X29</f>
        <v>2</v>
      </c>
      <c r="S29" s="338"/>
      <c r="T29" s="336">
        <f>RESULTATS!AA29</f>
        <v>68</v>
      </c>
      <c r="U29" s="338"/>
      <c r="V29" s="336">
        <f>RESULTATS!AD29</f>
        <v>10</v>
      </c>
      <c r="W29" s="338"/>
      <c r="X29" s="336">
        <f>RESULTATS!AG29</f>
        <v>16</v>
      </c>
      <c r="Y29" s="338"/>
      <c r="Z29" s="336">
        <f>RESULTATS!AJ29</f>
        <v>23</v>
      </c>
      <c r="AA29" s="338"/>
      <c r="AB29" s="336">
        <f>RESULTATS!AM29</f>
        <v>10</v>
      </c>
      <c r="AC29" s="338"/>
      <c r="AD29" s="336">
        <f>RESULTATS!AP29</f>
        <v>14</v>
      </c>
      <c r="AE29" s="338"/>
      <c r="AF29" s="336">
        <f>RESULTATS!AS29</f>
        <v>54</v>
      </c>
      <c r="AG29" s="338"/>
      <c r="AH29" s="336">
        <f>RESULTATS!AV29</f>
        <v>66</v>
      </c>
      <c r="AI29" s="218"/>
    </row>
    <row r="30" spans="1:35" ht="30" customHeight="1">
      <c r="A30" s="305" t="str">
        <f>VLOOKUP("F2",Bureaux!$A$2:$D$29,2,FALSE)</f>
        <v>F2 - 0018  Émile Géhant</v>
      </c>
      <c r="B30" s="336">
        <f>RESULTATS!C30</f>
        <v>504</v>
      </c>
      <c r="C30" s="337"/>
      <c r="D30" s="336">
        <f>RESULTATS!E30</f>
        <v>226</v>
      </c>
      <c r="E30" s="338"/>
      <c r="F30" s="339">
        <f>RESULTATS!I30</f>
        <v>278</v>
      </c>
      <c r="G30" s="340"/>
      <c r="H30" s="336">
        <f>RESULTATS!G30</f>
        <v>226</v>
      </c>
      <c r="I30" s="338"/>
      <c r="J30" s="336">
        <f>RESULTATS!M30</f>
        <v>0</v>
      </c>
      <c r="K30" s="338"/>
      <c r="L30" s="336">
        <f>RESULTATS!O30</f>
        <v>9</v>
      </c>
      <c r="M30" s="338"/>
      <c r="N30" s="336">
        <f>RESULTATS!Q30</f>
        <v>217</v>
      </c>
      <c r="O30" s="340"/>
      <c r="P30" s="336">
        <f>RESULTATS!U30</f>
        <v>72</v>
      </c>
      <c r="Q30" s="338"/>
      <c r="R30" s="336">
        <f>RESULTATS!X30</f>
        <v>2</v>
      </c>
      <c r="S30" s="338"/>
      <c r="T30" s="336">
        <f>RESULTATS!AA30</f>
        <v>33</v>
      </c>
      <c r="U30" s="338"/>
      <c r="V30" s="336">
        <f>RESULTATS!AD30</f>
        <v>3</v>
      </c>
      <c r="W30" s="338"/>
      <c r="X30" s="336">
        <f>RESULTATS!AG30</f>
        <v>12</v>
      </c>
      <c r="Y30" s="338"/>
      <c r="Z30" s="336">
        <f>RESULTATS!AJ30</f>
        <v>12</v>
      </c>
      <c r="AA30" s="338"/>
      <c r="AB30" s="336">
        <f>RESULTATS!AM30</f>
        <v>10</v>
      </c>
      <c r="AC30" s="338"/>
      <c r="AD30" s="336">
        <f>RESULTATS!AP30</f>
        <v>7</v>
      </c>
      <c r="AE30" s="338"/>
      <c r="AF30" s="336">
        <f>RESULTATS!AS30</f>
        <v>30</v>
      </c>
      <c r="AG30" s="338"/>
      <c r="AH30" s="336">
        <f>RESULTATS!AV30</f>
        <v>36</v>
      </c>
      <c r="AI30" s="218"/>
    </row>
    <row r="31" spans="1:35" ht="30" customHeight="1">
      <c r="A31" s="305" t="str">
        <f>VLOOKUP("G1",Bureaux!$A$2:$D$29,2,FALSE)</f>
        <v>G1 - 0019  Hubert Metzger</v>
      </c>
      <c r="B31" s="336">
        <f>RESULTATS!C31</f>
        <v>656</v>
      </c>
      <c r="C31" s="337"/>
      <c r="D31" s="336">
        <f>RESULTATS!E31</f>
        <v>293</v>
      </c>
      <c r="E31" s="338"/>
      <c r="F31" s="339">
        <f>RESULTATS!I31</f>
        <v>363</v>
      </c>
      <c r="G31" s="340"/>
      <c r="H31" s="336">
        <f>RESULTATS!G31</f>
        <v>293</v>
      </c>
      <c r="I31" s="338"/>
      <c r="J31" s="336">
        <f>RESULTATS!M31</f>
        <v>14</v>
      </c>
      <c r="K31" s="338"/>
      <c r="L31" s="336">
        <f>RESULTATS!O31</f>
        <v>6</v>
      </c>
      <c r="M31" s="338"/>
      <c r="N31" s="336">
        <f>RESULTATS!Q31</f>
        <v>273</v>
      </c>
      <c r="O31" s="340"/>
      <c r="P31" s="336">
        <f>RESULTATS!U31</f>
        <v>76</v>
      </c>
      <c r="Q31" s="338"/>
      <c r="R31" s="336">
        <f>RESULTATS!X31</f>
        <v>3</v>
      </c>
      <c r="S31" s="338"/>
      <c r="T31" s="336">
        <f>RESULTATS!AA31</f>
        <v>33</v>
      </c>
      <c r="U31" s="338"/>
      <c r="V31" s="336">
        <f>RESULTATS!AD31</f>
        <v>9</v>
      </c>
      <c r="W31" s="338"/>
      <c r="X31" s="336">
        <f>RESULTATS!AG31</f>
        <v>18</v>
      </c>
      <c r="Y31" s="338"/>
      <c r="Z31" s="336">
        <f>RESULTATS!AJ31</f>
        <v>24</v>
      </c>
      <c r="AA31" s="338"/>
      <c r="AB31" s="336">
        <f>RESULTATS!AM31</f>
        <v>8</v>
      </c>
      <c r="AC31" s="338"/>
      <c r="AD31" s="336">
        <f>RESULTATS!AP31</f>
        <v>11</v>
      </c>
      <c r="AE31" s="338"/>
      <c r="AF31" s="336">
        <f>RESULTATS!AS31</f>
        <v>30</v>
      </c>
      <c r="AG31" s="338"/>
      <c r="AH31" s="336">
        <f>RESULTATS!AV31</f>
        <v>61</v>
      </c>
      <c r="AI31" s="218"/>
    </row>
    <row r="32" spans="1:35" ht="30" customHeight="1">
      <c r="A32" s="305" t="str">
        <f>VLOOKUP("G2",Bureaux!$A$2:$D$29,2,FALSE)</f>
        <v>G2 - 0020  Hubert Metzger</v>
      </c>
      <c r="B32" s="336">
        <f>RESULTATS!C32</f>
        <v>750</v>
      </c>
      <c r="C32" s="337"/>
      <c r="D32" s="336">
        <f>RESULTATS!E32</f>
        <v>325</v>
      </c>
      <c r="E32" s="338"/>
      <c r="F32" s="339">
        <f>RESULTATS!I32</f>
        <v>425</v>
      </c>
      <c r="G32" s="340"/>
      <c r="H32" s="336">
        <f>RESULTATS!G32</f>
        <v>325</v>
      </c>
      <c r="I32" s="338"/>
      <c r="J32" s="336">
        <f>RESULTATS!M32</f>
        <v>6</v>
      </c>
      <c r="K32" s="338"/>
      <c r="L32" s="336">
        <f>RESULTATS!O32</f>
        <v>6</v>
      </c>
      <c r="M32" s="338"/>
      <c r="N32" s="336">
        <f>RESULTATS!Q32</f>
        <v>313</v>
      </c>
      <c r="O32" s="340"/>
      <c r="P32" s="336">
        <f>RESULTATS!U32</f>
        <v>98</v>
      </c>
      <c r="Q32" s="338"/>
      <c r="R32" s="336">
        <f>RESULTATS!X32</f>
        <v>3</v>
      </c>
      <c r="S32" s="338"/>
      <c r="T32" s="336">
        <f>RESULTATS!AA32</f>
        <v>38</v>
      </c>
      <c r="U32" s="338"/>
      <c r="V32" s="336">
        <f>RESULTATS!AD32</f>
        <v>4</v>
      </c>
      <c r="W32" s="338"/>
      <c r="X32" s="336">
        <f>RESULTATS!AG32</f>
        <v>13</v>
      </c>
      <c r="Y32" s="338"/>
      <c r="Z32" s="336">
        <f>RESULTATS!AJ32</f>
        <v>35</v>
      </c>
      <c r="AA32" s="338"/>
      <c r="AB32" s="336">
        <f>RESULTATS!AM32</f>
        <v>8</v>
      </c>
      <c r="AC32" s="338"/>
      <c r="AD32" s="336">
        <f>RESULTATS!AP32</f>
        <v>10</v>
      </c>
      <c r="AE32" s="338"/>
      <c r="AF32" s="336">
        <f>RESULTATS!AS32</f>
        <v>19</v>
      </c>
      <c r="AG32" s="338"/>
      <c r="AH32" s="336">
        <f>RESULTATS!AV32</f>
        <v>85</v>
      </c>
      <c r="AI32" s="218"/>
    </row>
    <row r="33" spans="1:35" ht="30" customHeight="1">
      <c r="A33" s="305" t="str">
        <f>VLOOKUP("H1",Bureaux!$A$2:$D$29,2,FALSE)</f>
        <v>H1 - 0021  Léonard de Vinci</v>
      </c>
      <c r="B33" s="336">
        <f>RESULTATS!C33</f>
        <v>1036</v>
      </c>
      <c r="C33" s="337"/>
      <c r="D33" s="336">
        <f>RESULTATS!E33</f>
        <v>421</v>
      </c>
      <c r="E33" s="338"/>
      <c r="F33" s="339">
        <f>RESULTATS!I33</f>
        <v>615</v>
      </c>
      <c r="G33" s="340"/>
      <c r="H33" s="336">
        <f>RESULTATS!G33</f>
        <v>421</v>
      </c>
      <c r="I33" s="338"/>
      <c r="J33" s="336">
        <f>RESULTATS!M33</f>
        <v>6</v>
      </c>
      <c r="K33" s="338"/>
      <c r="L33" s="336">
        <f>RESULTATS!O33</f>
        <v>10</v>
      </c>
      <c r="M33" s="338"/>
      <c r="N33" s="336">
        <f>RESULTATS!Q33</f>
        <v>405</v>
      </c>
      <c r="O33" s="340"/>
      <c r="P33" s="336">
        <f>RESULTATS!U33</f>
        <v>120</v>
      </c>
      <c r="Q33" s="338"/>
      <c r="R33" s="336">
        <f>RESULTATS!X33</f>
        <v>3</v>
      </c>
      <c r="S33" s="338"/>
      <c r="T33" s="336">
        <f>RESULTATS!AA33</f>
        <v>86</v>
      </c>
      <c r="U33" s="338"/>
      <c r="V33" s="336">
        <f>RESULTATS!AD33</f>
        <v>9</v>
      </c>
      <c r="W33" s="338"/>
      <c r="X33" s="336">
        <f>RESULTATS!AG33</f>
        <v>16</v>
      </c>
      <c r="Y33" s="338"/>
      <c r="Z33" s="336">
        <f>RESULTATS!AJ33</f>
        <v>29</v>
      </c>
      <c r="AA33" s="338"/>
      <c r="AB33" s="336">
        <f>RESULTATS!AM33</f>
        <v>10</v>
      </c>
      <c r="AC33" s="338"/>
      <c r="AD33" s="336">
        <f>RESULTATS!AP33</f>
        <v>14</v>
      </c>
      <c r="AE33" s="338"/>
      <c r="AF33" s="336">
        <f>RESULTATS!AS33</f>
        <v>35</v>
      </c>
      <c r="AG33" s="338"/>
      <c r="AH33" s="336">
        <f>RESULTATS!AV33</f>
        <v>83</v>
      </c>
      <c r="AI33" s="218"/>
    </row>
    <row r="34" spans="1:35" ht="30" customHeight="1">
      <c r="A34" s="305" t="str">
        <f>VLOOKUP("J1",Bureaux!$A$2:$D$29,2,FALSE)</f>
        <v>J1 - 0022  René Rücklin</v>
      </c>
      <c r="B34" s="336">
        <f>RESULTATS!C34</f>
        <v>574</v>
      </c>
      <c r="C34" s="337"/>
      <c r="D34" s="336">
        <f>RESULTATS!E34</f>
        <v>190</v>
      </c>
      <c r="E34" s="338"/>
      <c r="F34" s="339">
        <f>RESULTATS!I34</f>
        <v>384</v>
      </c>
      <c r="G34" s="340"/>
      <c r="H34" s="336">
        <f>RESULTATS!G34</f>
        <v>190</v>
      </c>
      <c r="I34" s="338"/>
      <c r="J34" s="336">
        <f>RESULTATS!M34</f>
        <v>8</v>
      </c>
      <c r="K34" s="338"/>
      <c r="L34" s="336">
        <f>RESULTATS!O34</f>
        <v>11</v>
      </c>
      <c r="M34" s="338"/>
      <c r="N34" s="336">
        <f>RESULTATS!Q34</f>
        <v>171</v>
      </c>
      <c r="O34" s="340"/>
      <c r="P34" s="336">
        <f>RESULTATS!U34</f>
        <v>64</v>
      </c>
      <c r="Q34" s="338"/>
      <c r="R34" s="336">
        <f>RESULTATS!X34</f>
        <v>4</v>
      </c>
      <c r="S34" s="338"/>
      <c r="T34" s="336">
        <f>RESULTATS!AA34</f>
        <v>12</v>
      </c>
      <c r="U34" s="338"/>
      <c r="V34" s="336">
        <f>RESULTATS!AD34</f>
        <v>6</v>
      </c>
      <c r="W34" s="338"/>
      <c r="X34" s="336">
        <f>RESULTATS!AG34</f>
        <v>4</v>
      </c>
      <c r="Y34" s="338"/>
      <c r="Z34" s="336">
        <f>RESULTATS!AJ34</f>
        <v>14</v>
      </c>
      <c r="AA34" s="338"/>
      <c r="AB34" s="336">
        <f>RESULTATS!AM34</f>
        <v>4</v>
      </c>
      <c r="AC34" s="338"/>
      <c r="AD34" s="336">
        <f>RESULTATS!AP34</f>
        <v>8</v>
      </c>
      <c r="AE34" s="338"/>
      <c r="AF34" s="336">
        <f>RESULTATS!AS34</f>
        <v>22</v>
      </c>
      <c r="AG34" s="338"/>
      <c r="AH34" s="336">
        <f>RESULTATS!AV34</f>
        <v>33</v>
      </c>
      <c r="AI34" s="218"/>
    </row>
    <row r="35" spans="1:35" ht="30" customHeight="1">
      <c r="A35" s="305" t="str">
        <f>VLOOKUP("J2",Bureaux!$A$2:$D$29,2,FALSE)</f>
        <v>J2 - 0023  René Rücklin</v>
      </c>
      <c r="B35" s="336">
        <f>RESULTATS!C35</f>
        <v>804</v>
      </c>
      <c r="C35" s="337"/>
      <c r="D35" s="336">
        <f>RESULTATS!E35</f>
        <v>263</v>
      </c>
      <c r="E35" s="338"/>
      <c r="F35" s="339">
        <f>RESULTATS!I35</f>
        <v>541</v>
      </c>
      <c r="G35" s="340"/>
      <c r="H35" s="336">
        <f>RESULTATS!G35</f>
        <v>263</v>
      </c>
      <c r="I35" s="338"/>
      <c r="J35" s="336">
        <f>RESULTATS!M35</f>
        <v>3</v>
      </c>
      <c r="K35" s="338"/>
      <c r="L35" s="336">
        <f>RESULTATS!O35</f>
        <v>6</v>
      </c>
      <c r="M35" s="338"/>
      <c r="N35" s="336">
        <f>RESULTATS!Q35</f>
        <v>254</v>
      </c>
      <c r="O35" s="340"/>
      <c r="P35" s="336">
        <f>RESULTATS!U35</f>
        <v>86</v>
      </c>
      <c r="Q35" s="338"/>
      <c r="R35" s="336">
        <f>RESULTATS!X35</f>
        <v>2</v>
      </c>
      <c r="S35" s="338"/>
      <c r="T35" s="336">
        <f>RESULTATS!AA35</f>
        <v>36</v>
      </c>
      <c r="U35" s="338"/>
      <c r="V35" s="336">
        <f>RESULTATS!AD35</f>
        <v>3</v>
      </c>
      <c r="W35" s="338"/>
      <c r="X35" s="336">
        <f>RESULTATS!AG35</f>
        <v>9</v>
      </c>
      <c r="Y35" s="338"/>
      <c r="Z35" s="336">
        <f>RESULTATS!AJ35</f>
        <v>15</v>
      </c>
      <c r="AA35" s="338"/>
      <c r="AB35" s="336">
        <f>RESULTATS!AM35</f>
        <v>12</v>
      </c>
      <c r="AC35" s="338"/>
      <c r="AD35" s="336">
        <f>RESULTATS!AP35</f>
        <v>8</v>
      </c>
      <c r="AE35" s="338"/>
      <c r="AF35" s="336">
        <f>RESULTATS!AS35</f>
        <v>35</v>
      </c>
      <c r="AG35" s="338"/>
      <c r="AH35" s="336">
        <f>RESULTATS!AV35</f>
        <v>48</v>
      </c>
      <c r="AI35" s="218"/>
    </row>
    <row r="36" spans="1:35" ht="30" customHeight="1">
      <c r="A36" s="305" t="str">
        <f>VLOOKUP("J3",Bureaux!$A$2:$D$29,2,FALSE)</f>
        <v>J3 - 0024  René Rücklin</v>
      </c>
      <c r="B36" s="336">
        <f>RESULTATS!C36</f>
        <v>566</v>
      </c>
      <c r="C36" s="337"/>
      <c r="D36" s="336">
        <f>RESULTATS!E36</f>
        <v>167</v>
      </c>
      <c r="E36" s="338"/>
      <c r="F36" s="339">
        <f>RESULTATS!I36</f>
        <v>399</v>
      </c>
      <c r="G36" s="340"/>
      <c r="H36" s="336">
        <f>RESULTATS!G36</f>
        <v>167</v>
      </c>
      <c r="I36" s="338"/>
      <c r="J36" s="336">
        <f>RESULTATS!M36</f>
        <v>9</v>
      </c>
      <c r="K36" s="338"/>
      <c r="L36" s="336">
        <f>RESULTATS!O36</f>
        <v>6</v>
      </c>
      <c r="M36" s="338"/>
      <c r="N36" s="336">
        <f>RESULTATS!Q36</f>
        <v>152</v>
      </c>
      <c r="O36" s="340"/>
      <c r="P36" s="336">
        <f>RESULTATS!U36</f>
        <v>40</v>
      </c>
      <c r="Q36" s="338"/>
      <c r="R36" s="336">
        <f>RESULTATS!X36</f>
        <v>1</v>
      </c>
      <c r="S36" s="338"/>
      <c r="T36" s="336">
        <f>RESULTATS!AA36</f>
        <v>17</v>
      </c>
      <c r="U36" s="338"/>
      <c r="V36" s="336">
        <f>RESULTATS!AD36</f>
        <v>5</v>
      </c>
      <c r="W36" s="338"/>
      <c r="X36" s="336">
        <f>RESULTATS!AG36</f>
        <v>3</v>
      </c>
      <c r="Y36" s="338"/>
      <c r="Z36" s="336">
        <f>RESULTATS!AJ36</f>
        <v>18</v>
      </c>
      <c r="AA36" s="338"/>
      <c r="AB36" s="336">
        <f>RESULTATS!AM36</f>
        <v>5</v>
      </c>
      <c r="AC36" s="338"/>
      <c r="AD36" s="336">
        <f>RESULTATS!AP36</f>
        <v>4</v>
      </c>
      <c r="AE36" s="338"/>
      <c r="AF36" s="336">
        <f>RESULTATS!AS36</f>
        <v>19</v>
      </c>
      <c r="AG36" s="338"/>
      <c r="AH36" s="336">
        <f>RESULTATS!AV36</f>
        <v>40</v>
      </c>
      <c r="AI36" s="218"/>
    </row>
    <row r="37" spans="1:35" ht="30" customHeight="1">
      <c r="A37" s="305" t="str">
        <f>VLOOKUP("K1",Bureaux!$A$2:$D$29,2,FALSE)</f>
        <v>K1 - 0025  Louis Pergaud</v>
      </c>
      <c r="B37" s="336">
        <f>RESULTATS!C37</f>
        <v>958</v>
      </c>
      <c r="C37" s="337"/>
      <c r="D37" s="336">
        <f>RESULTATS!E37</f>
        <v>267</v>
      </c>
      <c r="E37" s="338"/>
      <c r="F37" s="339">
        <f>RESULTATS!I37</f>
        <v>691</v>
      </c>
      <c r="G37" s="340"/>
      <c r="H37" s="336">
        <f>RESULTATS!G37</f>
        <v>267</v>
      </c>
      <c r="I37" s="338"/>
      <c r="J37" s="336">
        <f>RESULTATS!M37</f>
        <v>8</v>
      </c>
      <c r="K37" s="338"/>
      <c r="L37" s="336">
        <f>RESULTATS!O37</f>
        <v>8</v>
      </c>
      <c r="M37" s="338"/>
      <c r="N37" s="336">
        <f>RESULTATS!Q37</f>
        <v>251</v>
      </c>
      <c r="O37" s="340"/>
      <c r="P37" s="336">
        <f>RESULTATS!U37</f>
        <v>56</v>
      </c>
      <c r="Q37" s="338"/>
      <c r="R37" s="336">
        <f>RESULTATS!X37</f>
        <v>2</v>
      </c>
      <c r="S37" s="338"/>
      <c r="T37" s="336">
        <f>RESULTATS!AA37</f>
        <v>42</v>
      </c>
      <c r="U37" s="338"/>
      <c r="V37" s="336">
        <f>RESULTATS!AD37</f>
        <v>3</v>
      </c>
      <c r="W37" s="338"/>
      <c r="X37" s="336">
        <f>RESULTATS!AG37</f>
        <v>10</v>
      </c>
      <c r="Y37" s="338"/>
      <c r="Z37" s="336">
        <f>RESULTATS!AJ37</f>
        <v>28</v>
      </c>
      <c r="AA37" s="338"/>
      <c r="AB37" s="336">
        <f>RESULTATS!AM37</f>
        <v>18</v>
      </c>
      <c r="AC37" s="338"/>
      <c r="AD37" s="336">
        <f>RESULTATS!AP37</f>
        <v>11</v>
      </c>
      <c r="AE37" s="338"/>
      <c r="AF37" s="336">
        <f>RESULTATS!AS37</f>
        <v>22</v>
      </c>
      <c r="AG37" s="338"/>
      <c r="AH37" s="336">
        <f>RESULTATS!AV37</f>
        <v>59</v>
      </c>
      <c r="AI37" s="218"/>
    </row>
    <row r="38" spans="1:35" ht="30" customHeight="1">
      <c r="A38" s="305" t="str">
        <f>VLOOKUP("K2",Bureaux!$A$2:$D$29,2,FALSE)</f>
        <v>K2 - 0026  Louis Pergaud</v>
      </c>
      <c r="B38" s="336">
        <f>RESULTATS!C38</f>
        <v>782</v>
      </c>
      <c r="C38" s="337"/>
      <c r="D38" s="336">
        <f>RESULTATS!E38</f>
        <v>211</v>
      </c>
      <c r="E38" s="338"/>
      <c r="F38" s="339">
        <f>RESULTATS!I38</f>
        <v>571</v>
      </c>
      <c r="G38" s="340"/>
      <c r="H38" s="336">
        <f>RESULTATS!G38</f>
        <v>211</v>
      </c>
      <c r="I38" s="338"/>
      <c r="J38" s="336">
        <f>RESULTATS!M38</f>
        <v>7</v>
      </c>
      <c r="K38" s="338"/>
      <c r="L38" s="336">
        <f>RESULTATS!O38</f>
        <v>7</v>
      </c>
      <c r="M38" s="338"/>
      <c r="N38" s="336">
        <f>RESULTATS!Q38</f>
        <v>197</v>
      </c>
      <c r="O38" s="340"/>
      <c r="P38" s="336">
        <f>RESULTATS!U38</f>
        <v>58</v>
      </c>
      <c r="Q38" s="338"/>
      <c r="R38" s="336">
        <f>RESULTATS!X38</f>
        <v>3</v>
      </c>
      <c r="S38" s="338"/>
      <c r="T38" s="336">
        <f>RESULTATS!AA38</f>
        <v>20</v>
      </c>
      <c r="U38" s="338"/>
      <c r="V38" s="336">
        <f>RESULTATS!AD38</f>
        <v>3</v>
      </c>
      <c r="W38" s="338"/>
      <c r="X38" s="336">
        <f>RESULTATS!AG38</f>
        <v>8</v>
      </c>
      <c r="Y38" s="338"/>
      <c r="Z38" s="336">
        <f>RESULTATS!AJ38</f>
        <v>20</v>
      </c>
      <c r="AA38" s="338"/>
      <c r="AB38" s="336">
        <f>RESULTATS!AM38</f>
        <v>5</v>
      </c>
      <c r="AC38" s="338"/>
      <c r="AD38" s="336">
        <f>RESULTATS!AP38</f>
        <v>3</v>
      </c>
      <c r="AE38" s="338"/>
      <c r="AF38" s="336">
        <f>RESULTATS!AS38</f>
        <v>24</v>
      </c>
      <c r="AG38" s="338"/>
      <c r="AH38" s="336">
        <f>RESULTATS!AV38</f>
        <v>53</v>
      </c>
      <c r="AI38" s="218"/>
    </row>
    <row r="39" spans="1:35" ht="30" customHeight="1">
      <c r="A39" s="305" t="str">
        <f>VLOOKUP("L1",Bureaux!$A$2:$D$29,2,FALSE)</f>
        <v>L1 - 0027  Les Barres</v>
      </c>
      <c r="B39" s="336">
        <f>RESULTATS!C39</f>
        <v>1347</v>
      </c>
      <c r="C39" s="337"/>
      <c r="D39" s="336">
        <f>RESULTATS!E39</f>
        <v>576</v>
      </c>
      <c r="E39" s="338"/>
      <c r="F39" s="339">
        <f>RESULTATS!I39</f>
        <v>770</v>
      </c>
      <c r="G39" s="340"/>
      <c r="H39" s="336">
        <f>RESULTATS!G39</f>
        <v>577</v>
      </c>
      <c r="I39" s="338"/>
      <c r="J39" s="336">
        <f>RESULTATS!M39</f>
        <v>10</v>
      </c>
      <c r="K39" s="338"/>
      <c r="L39" s="336">
        <f>RESULTATS!O39</f>
        <v>7</v>
      </c>
      <c r="M39" s="338"/>
      <c r="N39" s="336">
        <f>RESULTATS!Q39</f>
        <v>560</v>
      </c>
      <c r="O39" s="340"/>
      <c r="P39" s="336">
        <f>RESULTATS!U39</f>
        <v>134</v>
      </c>
      <c r="Q39" s="338"/>
      <c r="R39" s="336">
        <f>RESULTATS!X39</f>
        <v>4</v>
      </c>
      <c r="S39" s="338"/>
      <c r="T39" s="336">
        <f>RESULTATS!AA39</f>
        <v>101</v>
      </c>
      <c r="U39" s="338"/>
      <c r="V39" s="336">
        <f>RESULTATS!AD39</f>
        <v>19</v>
      </c>
      <c r="W39" s="338"/>
      <c r="X39" s="336">
        <f>RESULTATS!AG39</f>
        <v>24</v>
      </c>
      <c r="Y39" s="338"/>
      <c r="Z39" s="336">
        <f>RESULTATS!AJ39</f>
        <v>38</v>
      </c>
      <c r="AA39" s="338"/>
      <c r="AB39" s="336">
        <f>RESULTATS!AM39</f>
        <v>14</v>
      </c>
      <c r="AC39" s="338"/>
      <c r="AD39" s="336">
        <f>RESULTATS!AP39</f>
        <v>23</v>
      </c>
      <c r="AE39" s="338"/>
      <c r="AF39" s="336">
        <f>RESULTATS!AS39</f>
        <v>54</v>
      </c>
      <c r="AG39" s="338"/>
      <c r="AH39" s="336">
        <f>RESULTATS!AV39</f>
        <v>149</v>
      </c>
      <c r="AI39" s="218"/>
    </row>
    <row r="40" spans="1:35" ht="30" customHeight="1">
      <c r="A40" s="305" t="str">
        <f>VLOOKUP("L2",Bureaux!$A$2:$D$29,2,FALSE)</f>
        <v>L2 - 0028  Les Barres</v>
      </c>
      <c r="B40" s="336">
        <f>RESULTATS!C40</f>
        <v>1159</v>
      </c>
      <c r="C40" s="337"/>
      <c r="D40" s="336">
        <f>RESULTATS!E40</f>
        <v>543</v>
      </c>
      <c r="E40" s="338"/>
      <c r="F40" s="339">
        <f>RESULTATS!I40</f>
        <v>615</v>
      </c>
      <c r="G40" s="340"/>
      <c r="H40" s="336">
        <f>RESULTATS!G40</f>
        <v>544</v>
      </c>
      <c r="I40" s="338"/>
      <c r="J40" s="336">
        <f>RESULTATS!M40</f>
        <v>12</v>
      </c>
      <c r="K40" s="338"/>
      <c r="L40" s="336">
        <f>RESULTATS!O40</f>
        <v>17</v>
      </c>
      <c r="M40" s="338"/>
      <c r="N40" s="336">
        <f>RESULTATS!Q40</f>
        <v>515</v>
      </c>
      <c r="O40" s="340"/>
      <c r="P40" s="336">
        <f>RESULTATS!U40</f>
        <v>145</v>
      </c>
      <c r="Q40" s="338"/>
      <c r="R40" s="336">
        <f>RESULTATS!X40</f>
        <v>4</v>
      </c>
      <c r="S40" s="338"/>
      <c r="T40" s="336">
        <f>RESULTATS!AA40</f>
        <v>85</v>
      </c>
      <c r="U40" s="338"/>
      <c r="V40" s="336">
        <f>RESULTATS!AD40</f>
        <v>12</v>
      </c>
      <c r="W40" s="338"/>
      <c r="X40" s="336">
        <f>RESULTATS!AG40</f>
        <v>26</v>
      </c>
      <c r="Y40" s="338"/>
      <c r="Z40" s="336">
        <f>RESULTATS!AJ40</f>
        <v>43</v>
      </c>
      <c r="AA40" s="338"/>
      <c r="AB40" s="336">
        <f>RESULTATS!AM40</f>
        <v>5</v>
      </c>
      <c r="AC40" s="338"/>
      <c r="AD40" s="336">
        <f>RESULTATS!AP40</f>
        <v>12</v>
      </c>
      <c r="AE40" s="338"/>
      <c r="AF40" s="336">
        <f>RESULTATS!AS40</f>
        <v>42</v>
      </c>
      <c r="AG40" s="338"/>
      <c r="AH40" s="336">
        <f>RESULTATS!AV40</f>
        <v>141</v>
      </c>
      <c r="AI40" s="218"/>
    </row>
    <row r="41" spans="1:35" ht="30" customHeight="1" thickBot="1">
      <c r="A41" s="298"/>
      <c r="B41" s="341"/>
      <c r="C41" s="342"/>
      <c r="D41" s="343"/>
      <c r="E41" s="342"/>
      <c r="F41" s="344"/>
      <c r="G41" s="345"/>
      <c r="H41" s="343"/>
      <c r="I41" s="342"/>
      <c r="J41" s="346"/>
      <c r="K41" s="342"/>
      <c r="L41" s="346"/>
      <c r="M41" s="342"/>
      <c r="N41" s="346"/>
      <c r="O41" s="345"/>
      <c r="P41" s="341"/>
      <c r="Q41" s="342"/>
      <c r="R41" s="347"/>
      <c r="S41" s="342"/>
      <c r="T41" s="346"/>
      <c r="U41" s="342"/>
      <c r="V41" s="346"/>
      <c r="W41" s="342"/>
      <c r="X41" s="346"/>
      <c r="Y41" s="342"/>
      <c r="Z41" s="346"/>
      <c r="AA41" s="342"/>
      <c r="AB41" s="346"/>
      <c r="AC41" s="342"/>
      <c r="AD41" s="346"/>
      <c r="AE41" s="342"/>
      <c r="AF41" s="346"/>
      <c r="AG41" s="342"/>
      <c r="AH41" s="346"/>
      <c r="AI41" s="219"/>
    </row>
    <row r="42" spans="1:35" ht="18.75" thickBot="1">
      <c r="A42" s="299" t="s">
        <v>36</v>
      </c>
      <c r="B42" s="348">
        <f>SUM(B13:B40)</f>
        <v>26589</v>
      </c>
      <c r="C42" s="349"/>
      <c r="D42" s="350">
        <f>SUM(D13:D40)</f>
        <v>11331</v>
      </c>
      <c r="E42" s="349"/>
      <c r="F42" s="351">
        <f>SUM(F13:F40)</f>
        <v>15255</v>
      </c>
      <c r="G42" s="352"/>
      <c r="H42" s="350">
        <f>SUM(H13:H40)</f>
        <v>11334</v>
      </c>
      <c r="I42" s="349"/>
      <c r="J42" s="348">
        <f>SUM(J13:K40)</f>
        <v>225</v>
      </c>
      <c r="K42" s="349"/>
      <c r="L42" s="348">
        <f>SUM(L13:L40)</f>
        <v>236</v>
      </c>
      <c r="M42" s="349"/>
      <c r="N42" s="348">
        <f>SUM(N13:N40)</f>
        <v>10873</v>
      </c>
      <c r="O42" s="352"/>
      <c r="P42" s="353">
        <f>SUM(P13:P40)</f>
        <v>2820</v>
      </c>
      <c r="Q42" s="354"/>
      <c r="R42" s="353">
        <f>SUM(R13:R40)</f>
        <v>91</v>
      </c>
      <c r="S42" s="354"/>
      <c r="T42" s="353">
        <f>SUM(T13:T40)</f>
        <v>2266</v>
      </c>
      <c r="U42" s="354"/>
      <c r="V42" s="355">
        <f>SUM(V13:V40)</f>
        <v>218</v>
      </c>
      <c r="W42" s="354"/>
      <c r="X42" s="355">
        <f>SUM(X13:X40)</f>
        <v>457</v>
      </c>
      <c r="Y42" s="354"/>
      <c r="Z42" s="355">
        <f>SUM(Z13:Z40)</f>
        <v>623</v>
      </c>
      <c r="AA42" s="354"/>
      <c r="AB42" s="355">
        <f>SUM(AB13:AB40)</f>
        <v>228</v>
      </c>
      <c r="AC42" s="354"/>
      <c r="AD42" s="355">
        <f>SUM(AD13:AD40)</f>
        <v>395</v>
      </c>
      <c r="AE42" s="354"/>
      <c r="AF42" s="355">
        <f>SUM(AF13:AF40)</f>
        <v>1431</v>
      </c>
      <c r="AG42" s="354"/>
      <c r="AH42" s="355">
        <f>SUM(AH13:AH40)</f>
        <v>2344</v>
      </c>
      <c r="AI42" s="220"/>
    </row>
    <row r="43" spans="1:35">
      <c r="A43" s="221"/>
      <c r="B43" s="17"/>
      <c r="J43" s="3"/>
      <c r="L43" s="3"/>
      <c r="N43" s="3"/>
      <c r="P43" s="3"/>
      <c r="S43" s="3"/>
      <c r="V43" s="3"/>
      <c r="X43" s="3"/>
      <c r="Z43" s="3"/>
      <c r="AB43" s="3"/>
      <c r="AD43" s="3"/>
      <c r="AF43" s="3"/>
      <c r="AH43" s="3"/>
    </row>
  </sheetData>
  <mergeCells count="20">
    <mergeCell ref="P9:Q9"/>
    <mergeCell ref="X8:Y8"/>
    <mergeCell ref="X9:Y9"/>
    <mergeCell ref="V9:W9"/>
    <mergeCell ref="T9:U9"/>
    <mergeCell ref="P8:Q8"/>
    <mergeCell ref="R8:S8"/>
    <mergeCell ref="T8:U8"/>
    <mergeCell ref="V8:W8"/>
    <mergeCell ref="Z8:AA8"/>
    <mergeCell ref="AB8:AC8"/>
    <mergeCell ref="Z9:AA9"/>
    <mergeCell ref="AB9:AC9"/>
    <mergeCell ref="R9:S9"/>
    <mergeCell ref="AH8:AI8"/>
    <mergeCell ref="AH9:AI9"/>
    <mergeCell ref="AD8:AE8"/>
    <mergeCell ref="AF8:AG8"/>
    <mergeCell ref="AD9:AE9"/>
    <mergeCell ref="AF9:AG9"/>
  </mergeCells>
  <phoneticPr fontId="0" type="noConversion"/>
  <printOptions horizontalCentered="1"/>
  <pageMargins left="0" right="0" top="0.78740157480314965" bottom="0.51181102362204722" header="0.39370078740157483" footer="0.39370078740157483"/>
  <pageSetup paperSize="9" scale="44" orientation="landscape" horizontalDpi="4294967292" verticalDpi="4294967292" r:id="rId1"/>
  <headerFooter alignWithMargins="0">
    <oddHeader xml:space="preserve">&amp;L&amp;"Times New Roman,Gras"&amp;16Mairie de Belfort&amp;C&amp;"Times New Roman,Gras"&amp;20&amp;EÉLECTIONS RÉGIONALES  (1er Tour)&amp;R&amp;"Times New Roman,Gras"&amp;11 &amp;12 6 Décembre 2015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2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VLOOKUP("D2",Bureaux!$A$2:$E$29,3,FALSE)</f>
        <v>D2 - 0012  GROUPE SCOLAIRE CHÂTEAUDUN (Rue de Châteaudun)</v>
      </c>
      <c r="C3"/>
    </row>
    <row r="4" spans="2:6" ht="20.100000000000001" customHeight="1">
      <c r="B4" s="21" t="str">
        <f>CONCATENATE(VLOOKUP("D2",Bureaux!$A$2:$E$29,4,FALSE)," Circonscription - Canton ",VLOOKUP("D2",Bureaux!$A$2:$E$29,5,FALSE))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821</v>
      </c>
      <c r="E7" s="26" t="s">
        <v>2</v>
      </c>
    </row>
    <row r="8" spans="2:6" ht="20.100000000000001" customHeight="1">
      <c r="B8" s="27"/>
      <c r="C8" s="21" t="s">
        <v>56</v>
      </c>
      <c r="D8" s="32">
        <v>395</v>
      </c>
      <c r="E8" s="28"/>
    </row>
    <row r="9" spans="2:6" ht="20.100000000000001" customHeight="1">
      <c r="B9" s="27"/>
      <c r="C9" s="21" t="s">
        <v>42</v>
      </c>
      <c r="D9" s="32">
        <v>395</v>
      </c>
      <c r="E9" s="28">
        <f>IF(D7=0,0,D9/D7)</f>
        <v>0.48112058465286234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12</v>
      </c>
      <c r="E10" s="28">
        <f>IF(D7=0,0,D10/D7)</f>
        <v>1.4616321559074299E-2</v>
      </c>
    </row>
    <row r="11" spans="2:6" ht="20.100000000000001" customHeight="1">
      <c r="B11" s="27"/>
      <c r="C11" s="21" t="s">
        <v>4</v>
      </c>
      <c r="D11" s="32">
        <v>2</v>
      </c>
      <c r="E11" s="28">
        <f>IF(D9=0,0,D11/D9)</f>
        <v>5.0632911392405064E-3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381</v>
      </c>
      <c r="E12" s="144">
        <f>IF(D7=0,0,D12/D7)</f>
        <v>0.46406820950060901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109</v>
      </c>
      <c r="E13" s="28">
        <f t="shared" ref="E13:E22" si="0">IF(D$12=0,0,D13/D$12)</f>
        <v>0.28608923884514437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2</v>
      </c>
      <c r="E14" s="28">
        <f t="shared" si="0"/>
        <v>5.2493438320209973E-3</v>
      </c>
      <c r="F14" s="147"/>
    </row>
    <row r="15" spans="2:6" ht="20.100000000000001" customHeight="1">
      <c r="B15" s="27"/>
      <c r="C15" s="21" t="str">
        <f>Candidats!A4&amp;" "&amp;Candidats!B4</f>
        <v>François SAUVADET</v>
      </c>
      <c r="D15" s="32">
        <v>84</v>
      </c>
      <c r="E15" s="28">
        <f t="shared" si="0"/>
        <v>0.22047244094488189</v>
      </c>
      <c r="F15" s="147"/>
    </row>
    <row r="16" spans="2:6" ht="20.100000000000001" customHeight="1">
      <c r="B16" s="27"/>
      <c r="C16" s="21" t="str">
        <f>Candidats!A5&amp;" "&amp;Candidats!B5</f>
        <v>Julien GONZALEZ</v>
      </c>
      <c r="D16" s="32">
        <v>9</v>
      </c>
      <c r="E16" s="28">
        <f t="shared" si="0"/>
        <v>2.3622047244094488E-2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20</v>
      </c>
      <c r="E17" s="28">
        <f t="shared" si="0"/>
        <v>5.2493438320209973E-2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16</v>
      </c>
      <c r="E18" s="28">
        <f t="shared" si="0"/>
        <v>4.1994750656167978E-2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7</v>
      </c>
      <c r="E19" s="28">
        <f t="shared" si="0"/>
        <v>1.8372703412073491E-2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14</v>
      </c>
      <c r="E20" s="28">
        <f t="shared" si="0"/>
        <v>3.6745406824146981E-2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51</v>
      </c>
      <c r="E21" s="28">
        <f t="shared" si="0"/>
        <v>0.13385826771653545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69</v>
      </c>
      <c r="E22" s="144">
        <f t="shared" si="0"/>
        <v>0.18110236220472442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381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3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VLOOKUP("D3",Bureaux!$A$2:$E$29,3,FALSE)</f>
        <v>D3 - 0013  GROUPE SCOLAIRE CHÂTEAUDUN (Rue de Châteaudun)</v>
      </c>
      <c r="C3"/>
    </row>
    <row r="4" spans="2:6" ht="20.100000000000001" customHeight="1">
      <c r="B4" s="21" t="str">
        <f>CONCATENATE(VLOOKUP("D3",Bureaux!$A$2:$E$29,4,FALSE)," Circonscription - Canton ",VLOOKUP("D3",Bureaux!$A$2:$E$29,5,FALSE))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907</v>
      </c>
      <c r="E7" s="26" t="s">
        <v>2</v>
      </c>
    </row>
    <row r="8" spans="2:6" ht="20.100000000000001" customHeight="1">
      <c r="B8" s="27"/>
      <c r="C8" s="21" t="s">
        <v>56</v>
      </c>
      <c r="D8" s="32">
        <v>386</v>
      </c>
      <c r="E8" s="28"/>
    </row>
    <row r="9" spans="2:6" ht="20.100000000000001" customHeight="1">
      <c r="B9" s="27"/>
      <c r="C9" s="21" t="s">
        <v>42</v>
      </c>
      <c r="D9" s="32">
        <v>387</v>
      </c>
      <c r="E9" s="28">
        <f>IF(D7=0,0,D9/D7)</f>
        <v>0.42668136714443217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5</v>
      </c>
      <c r="E10" s="28">
        <f>IF(D7=0,0,D10/D7)</f>
        <v>5.512679162072767E-3</v>
      </c>
    </row>
    <row r="11" spans="2:6" ht="20.100000000000001" customHeight="1">
      <c r="B11" s="27"/>
      <c r="C11" s="21" t="s">
        <v>4</v>
      </c>
      <c r="D11" s="32">
        <v>8</v>
      </c>
      <c r="E11" s="28">
        <f>IF(D9=0,0,D11/D9)</f>
        <v>2.0671834625322998E-2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374</v>
      </c>
      <c r="E12" s="144">
        <f>IF(D7=0,0,D12/D7)</f>
        <v>0.41234840132304301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123</v>
      </c>
      <c r="E13" s="28">
        <f t="shared" ref="E13:E22" si="0">IF(D$12=0,0,D13/D$12)</f>
        <v>0.32887700534759357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1</v>
      </c>
      <c r="E14" s="28">
        <f t="shared" si="0"/>
        <v>2.6737967914438501E-3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68</v>
      </c>
      <c r="E15" s="28">
        <f t="shared" si="0"/>
        <v>0.18181818181818182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7</v>
      </c>
      <c r="E16" s="28">
        <f t="shared" si="0"/>
        <v>1.871657754010695E-2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11</v>
      </c>
      <c r="E17" s="28">
        <f t="shared" si="0"/>
        <v>2.9411764705882353E-2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23</v>
      </c>
      <c r="E18" s="28">
        <f t="shared" si="0"/>
        <v>6.1497326203208559E-2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12</v>
      </c>
      <c r="E19" s="28">
        <f t="shared" si="0"/>
        <v>3.2085561497326207E-2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21</v>
      </c>
      <c r="E20" s="28">
        <f t="shared" si="0"/>
        <v>5.6149732620320858E-2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33</v>
      </c>
      <c r="E21" s="28">
        <f t="shared" si="0"/>
        <v>8.8235294117647065E-2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75</v>
      </c>
      <c r="E22" s="144">
        <f t="shared" si="0"/>
        <v>0.20053475935828877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374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4">
    <pageSetUpPr fitToPage="1"/>
  </sheetPr>
  <dimension ref="B2:F32"/>
  <sheetViews>
    <sheetView showGridLines="0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VLOOKUP("E1",Bureaux!$A$2:$E$29,3,FALSE)</f>
        <v>E1 - 0014  GROUPE SCOLAIRE RAYMOND AUBERT (Rue de la 1ère Armée Française)</v>
      </c>
      <c r="C3"/>
    </row>
    <row r="4" spans="2:6" ht="20.100000000000001" customHeight="1">
      <c r="B4" s="21" t="str">
        <f>CONCATENATE(VLOOKUP("E1",Bureaux!$A$2:$E$29,4,FALSE)," Circonscription - Canton ",VLOOKUP("E1",Bureaux!$A$2:$E$29,5,FALSE))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1165</v>
      </c>
      <c r="E7" s="26" t="s">
        <v>2</v>
      </c>
    </row>
    <row r="8" spans="2:6" ht="20.100000000000001" customHeight="1">
      <c r="B8" s="27"/>
      <c r="C8" s="21" t="s">
        <v>56</v>
      </c>
      <c r="D8" s="32">
        <v>526</v>
      </c>
      <c r="E8" s="28"/>
    </row>
    <row r="9" spans="2:6" ht="20.100000000000001" customHeight="1">
      <c r="B9" s="27"/>
      <c r="C9" s="21" t="s">
        <v>42</v>
      </c>
      <c r="D9" s="32">
        <v>526</v>
      </c>
      <c r="E9" s="28">
        <f>IF(D7=0,0,D9/D7)</f>
        <v>0.45150214592274679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9</v>
      </c>
      <c r="E10" s="28">
        <f>IF(D7=0,0,D10/D7)</f>
        <v>7.725321888412017E-3</v>
      </c>
    </row>
    <row r="11" spans="2:6" ht="20.100000000000001" customHeight="1">
      <c r="B11" s="27"/>
      <c r="C11" s="21" t="s">
        <v>4</v>
      </c>
      <c r="D11" s="32">
        <v>8</v>
      </c>
      <c r="E11" s="28">
        <f>IF(D9=0,0,D11/D9)</f>
        <v>1.5209125475285171E-2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509</v>
      </c>
      <c r="E12" s="144">
        <f>IF(D7=0,0,D12/D7)</f>
        <v>0.43690987124463521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159</v>
      </c>
      <c r="E13" s="28">
        <f t="shared" ref="E13:E22" si="0">IF(D$12=0,0,D13/D$12)</f>
        <v>0.31237721021611004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4</v>
      </c>
      <c r="E14" s="28">
        <f t="shared" si="0"/>
        <v>7.8585461689587421E-3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103</v>
      </c>
      <c r="E15" s="28">
        <f t="shared" si="0"/>
        <v>0.20235756385068762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5</v>
      </c>
      <c r="E16" s="28">
        <f t="shared" si="0"/>
        <v>9.823182711198428E-3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13</v>
      </c>
      <c r="E17" s="28">
        <f t="shared" si="0"/>
        <v>2.5540275049115914E-2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22</v>
      </c>
      <c r="E18" s="28">
        <f t="shared" si="0"/>
        <v>4.3222003929273084E-2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8</v>
      </c>
      <c r="E19" s="28">
        <f t="shared" si="0"/>
        <v>1.5717092337917484E-2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21</v>
      </c>
      <c r="E20" s="28">
        <f t="shared" si="0"/>
        <v>4.1257367387033402E-2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76</v>
      </c>
      <c r="E21" s="28">
        <f t="shared" si="0"/>
        <v>0.14931237721021612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98</v>
      </c>
      <c r="E22" s="144">
        <f t="shared" si="0"/>
        <v>0.1925343811394892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509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5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VLOOKUP("E2",Bureaux!$A$2:$E$29,3,FALSE)</f>
        <v>E2 - 0015  GROUPE SCOLAIRE RAYMOND AUBERT (Rue de la 1ère Armée Française)</v>
      </c>
      <c r="C3"/>
    </row>
    <row r="4" spans="2:6" ht="20.100000000000001" customHeight="1">
      <c r="B4" s="21" t="str">
        <f>CONCATENATE(VLOOKUP("E2",Bureaux!$A$2:$E$29,4,FALSE)," Circonscription - Canton ",VLOOKUP("E2",Bureaux!$A$2:$E$29,5,FALSE))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1249</v>
      </c>
      <c r="E7" s="26" t="s">
        <v>2</v>
      </c>
    </row>
    <row r="8" spans="2:6" ht="20.100000000000001" customHeight="1">
      <c r="B8" s="27"/>
      <c r="C8" s="21" t="s">
        <v>56</v>
      </c>
      <c r="D8" s="32">
        <v>547</v>
      </c>
      <c r="E8" s="28"/>
    </row>
    <row r="9" spans="2:6" ht="20.100000000000001" customHeight="1">
      <c r="B9" s="27"/>
      <c r="C9" s="21" t="s">
        <v>42</v>
      </c>
      <c r="D9" s="32">
        <v>547</v>
      </c>
      <c r="E9" s="28">
        <f>IF(D7=0,0,D9/D7)</f>
        <v>0.43795036028823059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11</v>
      </c>
      <c r="E10" s="28">
        <f>IF(D7=0,0,D10/D7)</f>
        <v>8.8070456365092076E-3</v>
      </c>
    </row>
    <row r="11" spans="2:6" ht="20.100000000000001" customHeight="1">
      <c r="B11" s="27"/>
      <c r="C11" s="21" t="s">
        <v>4</v>
      </c>
      <c r="D11" s="32">
        <v>17</v>
      </c>
      <c r="E11" s="28">
        <f>IF(D9=0,0,D11/D9)</f>
        <v>3.1078610603290677E-2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519</v>
      </c>
      <c r="E12" s="144">
        <f>IF(D7=0,0,D12/D7)</f>
        <v>0.41553242594075263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158</v>
      </c>
      <c r="E13" s="28">
        <f t="shared" ref="E13:E22" si="0">IF(D$12=0,0,D13/D$12)</f>
        <v>0.30443159922928709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5</v>
      </c>
      <c r="E14" s="28">
        <f t="shared" si="0"/>
        <v>9.6339113680154135E-3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124</v>
      </c>
      <c r="E15" s="28">
        <f t="shared" si="0"/>
        <v>0.23892100192678228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12</v>
      </c>
      <c r="E16" s="28">
        <f t="shared" si="0"/>
        <v>2.3121387283236993E-2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19</v>
      </c>
      <c r="E17" s="28">
        <f t="shared" si="0"/>
        <v>3.6608863198458574E-2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16</v>
      </c>
      <c r="E18" s="28">
        <f t="shared" si="0"/>
        <v>3.0828516377649325E-2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6</v>
      </c>
      <c r="E19" s="28">
        <f t="shared" si="0"/>
        <v>1.1560693641618497E-2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16</v>
      </c>
      <c r="E20" s="28">
        <f t="shared" si="0"/>
        <v>3.0828516377649325E-2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72</v>
      </c>
      <c r="E21" s="28">
        <f t="shared" si="0"/>
        <v>0.13872832369942195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91</v>
      </c>
      <c r="E22" s="144">
        <f t="shared" si="0"/>
        <v>0.17533718689788053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519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6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VLOOKUP("E3",Bureaux!$A$2:$E$29,3,FALSE)</f>
        <v>E3 - 0016  GROUPE SCOLAIRE RAYMOND AUBERT (Rue de la 1ère Armée Française)</v>
      </c>
      <c r="C3"/>
    </row>
    <row r="4" spans="2:6" ht="20.100000000000001" customHeight="1">
      <c r="B4" s="21" t="str">
        <f>CONCATENATE(VLOOKUP("E3",Bureaux!$A$2:$E$29,4,FALSE)," Circonscription - Canton ",VLOOKUP("E3",Bureaux!$A$2:$E$29,5,FALSE))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1032</v>
      </c>
      <c r="E7" s="26" t="s">
        <v>2</v>
      </c>
    </row>
    <row r="8" spans="2:6" ht="20.100000000000001" customHeight="1">
      <c r="B8" s="27"/>
      <c r="C8" s="21" t="s">
        <v>56</v>
      </c>
      <c r="D8" s="32">
        <v>448</v>
      </c>
      <c r="E8" s="28"/>
    </row>
    <row r="9" spans="2:6" ht="20.100000000000001" customHeight="1">
      <c r="B9" s="27"/>
      <c r="C9" s="21" t="s">
        <v>42</v>
      </c>
      <c r="D9" s="32">
        <v>448</v>
      </c>
      <c r="E9" s="28">
        <f>IF(D7=0,0,D9/D7)</f>
        <v>0.43410852713178294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10</v>
      </c>
      <c r="E10" s="28">
        <f>IF(D7=0,0,D10/D7)</f>
        <v>9.6899224806201549E-3</v>
      </c>
    </row>
    <row r="11" spans="2:6" ht="20.100000000000001" customHeight="1">
      <c r="B11" s="27"/>
      <c r="C11" s="21" t="s">
        <v>4</v>
      </c>
      <c r="D11" s="32">
        <v>14</v>
      </c>
      <c r="E11" s="28">
        <f>IF(D9=0,0,D11/D9)</f>
        <v>3.125E-2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424</v>
      </c>
      <c r="E12" s="144">
        <f>IF(D7=0,0,D12/D7)</f>
        <v>0.41085271317829458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136</v>
      </c>
      <c r="E13" s="28">
        <f t="shared" ref="E13:E22" si="0">IF(D$12=0,0,D13/D$12)</f>
        <v>0.32075471698113206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5</v>
      </c>
      <c r="E14" s="28">
        <f t="shared" si="0"/>
        <v>1.179245283018868E-2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84</v>
      </c>
      <c r="E15" s="28">
        <f t="shared" si="0"/>
        <v>0.19811320754716982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8</v>
      </c>
      <c r="E16" s="28">
        <f t="shared" si="0"/>
        <v>1.8867924528301886E-2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17</v>
      </c>
      <c r="E17" s="28">
        <f t="shared" si="0"/>
        <v>4.0094339622641507E-2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17</v>
      </c>
      <c r="E18" s="28">
        <f t="shared" si="0"/>
        <v>4.0094339622641507E-2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8</v>
      </c>
      <c r="E19" s="28">
        <f t="shared" si="0"/>
        <v>1.8867924528301886E-2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16</v>
      </c>
      <c r="E20" s="28">
        <f t="shared" si="0"/>
        <v>3.7735849056603772E-2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47</v>
      </c>
      <c r="E21" s="28">
        <f t="shared" si="0"/>
        <v>0.11084905660377359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86</v>
      </c>
      <c r="E22" s="144">
        <f t="shared" si="0"/>
        <v>0.20283018867924529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424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17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VLOOKUP("F1",Bureaux!$A$2:$E$29,3,FALSE)</f>
        <v>F1 - 0017  MAISON DE L'ENFANT (Rue Salvador Allendé)</v>
      </c>
      <c r="C3"/>
    </row>
    <row r="4" spans="2:6" ht="20.100000000000001" customHeight="1">
      <c r="B4" s="21" t="str">
        <f>CONCATENATE(VLOOKUP("F1",Bureaux!$A$2:$E$29,4,FALSE)," Circonscription - Canton ",VLOOKUP("F1",Bureaux!$A$2:$E$29,5,FALSE))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770</v>
      </c>
      <c r="E7" s="26" t="s">
        <v>2</v>
      </c>
    </row>
    <row r="8" spans="2:6" ht="20.100000000000001" customHeight="1">
      <c r="B8" s="27"/>
      <c r="C8" s="21" t="s">
        <v>56</v>
      </c>
      <c r="D8" s="32">
        <v>367</v>
      </c>
      <c r="E8" s="28"/>
    </row>
    <row r="9" spans="2:6" ht="20.100000000000001" customHeight="1">
      <c r="B9" s="27"/>
      <c r="C9" s="21" t="s">
        <v>42</v>
      </c>
      <c r="D9" s="32">
        <v>367</v>
      </c>
      <c r="E9" s="28">
        <f>IF(D7=0,0,D9/D7)</f>
        <v>0.47662337662337662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6</v>
      </c>
      <c r="E10" s="28">
        <f>IF(D7=0,0,D10/D7)</f>
        <v>7.7922077922077922E-3</v>
      </c>
    </row>
    <row r="11" spans="2:6" ht="20.100000000000001" customHeight="1">
      <c r="B11" s="27"/>
      <c r="C11" s="21" t="s">
        <v>4</v>
      </c>
      <c r="D11" s="32">
        <v>9</v>
      </c>
      <c r="E11" s="28">
        <f>IF(D9=0,0,D11/D9)</f>
        <v>2.4523160762942781E-2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352</v>
      </c>
      <c r="E12" s="144">
        <f>IF(D7=0,0,D12/D7)</f>
        <v>0.45714285714285713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89</v>
      </c>
      <c r="E13" s="28">
        <f t="shared" ref="E13:E22" si="0">IF(D$12=0,0,D13/D$12)</f>
        <v>0.25284090909090912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2</v>
      </c>
      <c r="E14" s="28">
        <f t="shared" si="0"/>
        <v>5.681818181818182E-3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68</v>
      </c>
      <c r="E15" s="28">
        <f t="shared" si="0"/>
        <v>0.19318181818181818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10</v>
      </c>
      <c r="E16" s="28">
        <f t="shared" si="0"/>
        <v>2.8409090909090908E-2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16</v>
      </c>
      <c r="E17" s="28">
        <f t="shared" si="0"/>
        <v>4.5454545454545456E-2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23</v>
      </c>
      <c r="E18" s="28">
        <f t="shared" si="0"/>
        <v>6.5340909090909088E-2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10</v>
      </c>
      <c r="E19" s="28">
        <f t="shared" si="0"/>
        <v>2.8409090909090908E-2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14</v>
      </c>
      <c r="E20" s="28">
        <f t="shared" si="0"/>
        <v>3.9772727272727272E-2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54</v>
      </c>
      <c r="E21" s="28">
        <f t="shared" si="0"/>
        <v>0.15340909090909091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66</v>
      </c>
      <c r="E22" s="144">
        <f t="shared" si="0"/>
        <v>0.1875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352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18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VLOOKUP("F2",Bureaux!$A$2:$E$29,3,FALSE)</f>
        <v>F2 - 0018  GROUPE SCOLAIRE ÉMILE GEHANT (Avenue des Frères Lumière)</v>
      </c>
      <c r="C3"/>
    </row>
    <row r="4" spans="2:6" ht="20.100000000000001" customHeight="1">
      <c r="B4" s="21" t="str">
        <f>CONCATENATE(VLOOKUP("F2",Bureaux!$A$2:$E$29,4,FALSE)," Circonscription - Canton ",VLOOKUP("F2",Bureaux!$A$2:$E$29,5,FALSE))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504</v>
      </c>
      <c r="E7" s="26" t="s">
        <v>2</v>
      </c>
    </row>
    <row r="8" spans="2:6" ht="20.100000000000001" customHeight="1">
      <c r="B8" s="27"/>
      <c r="C8" s="21" t="s">
        <v>56</v>
      </c>
      <c r="D8" s="32">
        <v>226</v>
      </c>
      <c r="E8" s="28"/>
    </row>
    <row r="9" spans="2:6" ht="20.100000000000001" customHeight="1">
      <c r="B9" s="27"/>
      <c r="C9" s="21" t="s">
        <v>42</v>
      </c>
      <c r="D9" s="32">
        <v>226</v>
      </c>
      <c r="E9" s="28">
        <f>IF(D7=0,0,D9/D7)</f>
        <v>0.44841269841269843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0</v>
      </c>
      <c r="E10" s="28">
        <f>IF(D7=0,0,D10/D7)</f>
        <v>0</v>
      </c>
    </row>
    <row r="11" spans="2:6" ht="20.100000000000001" customHeight="1">
      <c r="B11" s="27"/>
      <c r="C11" s="21" t="s">
        <v>4</v>
      </c>
      <c r="D11" s="32">
        <v>9</v>
      </c>
      <c r="E11" s="28">
        <f>IF(D9=0,0,D11/D9)</f>
        <v>3.9823008849557522E-2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217</v>
      </c>
      <c r="E12" s="144">
        <f>IF(D7=0,0,D12/D7)</f>
        <v>0.43055555555555558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72</v>
      </c>
      <c r="E13" s="28">
        <f t="shared" ref="E13:E22" si="0">IF(D$12=0,0,D13/D$12)</f>
        <v>0.33179723502304148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2</v>
      </c>
      <c r="E14" s="28">
        <f t="shared" si="0"/>
        <v>9.2165898617511521E-3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33</v>
      </c>
      <c r="E15" s="28">
        <f t="shared" si="0"/>
        <v>0.15207373271889402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3</v>
      </c>
      <c r="E16" s="28">
        <f t="shared" si="0"/>
        <v>1.3824884792626729E-2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12</v>
      </c>
      <c r="E17" s="28">
        <f t="shared" si="0"/>
        <v>5.5299539170506916E-2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12</v>
      </c>
      <c r="E18" s="28">
        <f t="shared" si="0"/>
        <v>5.5299539170506916E-2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10</v>
      </c>
      <c r="E19" s="28">
        <f t="shared" si="0"/>
        <v>4.6082949308755762E-2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7</v>
      </c>
      <c r="E20" s="28">
        <f t="shared" si="0"/>
        <v>3.2258064516129031E-2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30</v>
      </c>
      <c r="E21" s="28">
        <f t="shared" si="0"/>
        <v>0.13824884792626729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36</v>
      </c>
      <c r="E22" s="144">
        <f t="shared" si="0"/>
        <v>0.16589861751152074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217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19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VLOOKUP("G1",Bureaux!$A$2:$E$29,3,FALSE)</f>
        <v>G1 - 0019  GROUPE SCOLAIRE HUBERT METZGER (La Pépinière - Rue Cuvier)</v>
      </c>
      <c r="C3"/>
    </row>
    <row r="4" spans="2:6" ht="20.100000000000001" customHeight="1">
      <c r="B4" s="21" t="str">
        <f>CONCATENATE(VLOOKUP("G1",Bureaux!$A$2:$E$29,4,FALSE)," Circonscription - Canton ",VLOOKUP("G1",Bureaux!$A$2:$E$29,5,FALSE))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656</v>
      </c>
      <c r="E7" s="26" t="s">
        <v>2</v>
      </c>
    </row>
    <row r="8" spans="2:6" ht="20.100000000000001" customHeight="1">
      <c r="B8" s="27"/>
      <c r="C8" s="21" t="s">
        <v>56</v>
      </c>
      <c r="D8" s="32">
        <v>293</v>
      </c>
      <c r="E8" s="28"/>
    </row>
    <row r="9" spans="2:6" ht="20.100000000000001" customHeight="1">
      <c r="B9" s="27"/>
      <c r="C9" s="21" t="s">
        <v>42</v>
      </c>
      <c r="D9" s="32">
        <v>293</v>
      </c>
      <c r="E9" s="28">
        <f>IF(D7=0,0,D9/D7)</f>
        <v>0.44664634146341464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14</v>
      </c>
      <c r="E10" s="28">
        <f>IF(D7=0,0,D10/D7)</f>
        <v>2.1341463414634148E-2</v>
      </c>
    </row>
    <row r="11" spans="2:6" ht="20.100000000000001" customHeight="1">
      <c r="B11" s="27"/>
      <c r="C11" s="21" t="s">
        <v>4</v>
      </c>
      <c r="D11" s="32">
        <v>6</v>
      </c>
      <c r="E11" s="28">
        <f>IF(D9=0,0,D11/D9)</f>
        <v>2.0477815699658702E-2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273</v>
      </c>
      <c r="E12" s="144">
        <f>IF(D7=0,0,D12/D7)</f>
        <v>0.41615853658536583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76</v>
      </c>
      <c r="E13" s="28">
        <f t="shared" ref="E13:E22" si="0">IF(D$12=0,0,D13/D$12)</f>
        <v>0.2783882783882784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3</v>
      </c>
      <c r="E14" s="28">
        <f t="shared" si="0"/>
        <v>1.098901098901099E-2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33</v>
      </c>
      <c r="E15" s="28">
        <f t="shared" si="0"/>
        <v>0.12087912087912088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9</v>
      </c>
      <c r="E16" s="28">
        <f t="shared" si="0"/>
        <v>3.2967032967032968E-2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18</v>
      </c>
      <c r="E17" s="28">
        <f t="shared" si="0"/>
        <v>6.5934065934065936E-2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24</v>
      </c>
      <c r="E18" s="28">
        <f t="shared" si="0"/>
        <v>8.7912087912087919E-2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8</v>
      </c>
      <c r="E19" s="28">
        <f t="shared" si="0"/>
        <v>2.9304029304029304E-2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11</v>
      </c>
      <c r="E20" s="28">
        <f t="shared" si="0"/>
        <v>4.0293040293040296E-2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30</v>
      </c>
      <c r="E21" s="28">
        <f t="shared" si="0"/>
        <v>0.10989010989010989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61</v>
      </c>
      <c r="E22" s="144">
        <f t="shared" si="0"/>
        <v>0.22344322344322345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273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0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VLOOKUP("G2",Bureaux!$A$2:$E$29,3,FALSE)</f>
        <v>G2 - 0020  GROUPE SCOLAIRE HUBERT METZGER (La Pépinière - Rue Claude Bernard)</v>
      </c>
      <c r="C3"/>
    </row>
    <row r="4" spans="2:6" ht="20.100000000000001" customHeight="1">
      <c r="B4" s="21" t="str">
        <f>CONCATENATE(VLOOKUP("G2",Bureaux!$A$2:$E$29,4,FALSE)," Circonscription - Canton ",VLOOKUP("G2",Bureaux!$A$2:$E$29,5,FALSE))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750</v>
      </c>
      <c r="E7" s="26" t="s">
        <v>2</v>
      </c>
    </row>
    <row r="8" spans="2:6" ht="20.100000000000001" customHeight="1">
      <c r="B8" s="27"/>
      <c r="C8" s="21" t="s">
        <v>56</v>
      </c>
      <c r="D8" s="32">
        <v>325</v>
      </c>
      <c r="E8" s="28"/>
    </row>
    <row r="9" spans="2:6" ht="20.100000000000001" customHeight="1">
      <c r="B9" s="27"/>
      <c r="C9" s="21" t="s">
        <v>42</v>
      </c>
      <c r="D9" s="32">
        <v>325</v>
      </c>
      <c r="E9" s="28">
        <f>IF(D7=0,0,D9/D7)</f>
        <v>0.43333333333333335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6</v>
      </c>
      <c r="E10" s="28">
        <f>IF(D7=0,0,D10/D7)</f>
        <v>8.0000000000000002E-3</v>
      </c>
    </row>
    <row r="11" spans="2:6" ht="20.100000000000001" customHeight="1">
      <c r="B11" s="27"/>
      <c r="C11" s="21" t="s">
        <v>4</v>
      </c>
      <c r="D11" s="32">
        <v>6</v>
      </c>
      <c r="E11" s="28">
        <f>IF(D9=0,0,D11/D9)</f>
        <v>1.8461538461538463E-2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313</v>
      </c>
      <c r="E12" s="144">
        <f>IF(D7=0,0,D12/D7)</f>
        <v>0.41733333333333333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98</v>
      </c>
      <c r="E13" s="28">
        <f t="shared" ref="E13:E22" si="0">IF(D$12=0,0,D13/D$12)</f>
        <v>0.31309904153354634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3</v>
      </c>
      <c r="E14" s="28">
        <f t="shared" si="0"/>
        <v>9.5846645367412137E-3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38</v>
      </c>
      <c r="E15" s="28">
        <f t="shared" si="0"/>
        <v>0.12140575079872204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4</v>
      </c>
      <c r="E16" s="28">
        <f t="shared" si="0"/>
        <v>1.2779552715654952E-2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13</v>
      </c>
      <c r="E17" s="28">
        <f t="shared" si="0"/>
        <v>4.1533546325878593E-2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35</v>
      </c>
      <c r="E18" s="28">
        <f t="shared" si="0"/>
        <v>0.11182108626198083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8</v>
      </c>
      <c r="E19" s="28">
        <f t="shared" si="0"/>
        <v>2.5559105431309903E-2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10</v>
      </c>
      <c r="E20" s="28">
        <f t="shared" si="0"/>
        <v>3.1948881789137379E-2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19</v>
      </c>
      <c r="E21" s="28">
        <f t="shared" si="0"/>
        <v>6.070287539936102E-2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85</v>
      </c>
      <c r="E22" s="144">
        <f t="shared" si="0"/>
        <v>0.27156549520766771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313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1">
    <pageSetUpPr fitToPage="1"/>
  </sheetPr>
  <dimension ref="B2:F32"/>
  <sheetViews>
    <sheetView showGridLines="0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VLOOKUP("H1",Bureaux!$A$2:$E$29,3,FALSE)</f>
        <v>H1 - 0021  ANNEXE DU COLLÈGE LÉONARD DE VINCI (Faubourg de Lyon)</v>
      </c>
      <c r="C3"/>
    </row>
    <row r="4" spans="2:6" ht="20.100000000000001" customHeight="1">
      <c r="B4" s="21" t="str">
        <f>CONCATENATE(VLOOKUP("H1",Bureaux!$A$2:$E$29,4,FALSE)," Circonscription - Canton ",VLOOKUP("H1",Bureaux!$A$2:$E$29,5,FALSE))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1036</v>
      </c>
      <c r="E7" s="26" t="s">
        <v>2</v>
      </c>
    </row>
    <row r="8" spans="2:6" ht="20.100000000000001" customHeight="1">
      <c r="B8" s="27"/>
      <c r="C8" s="21" t="s">
        <v>56</v>
      </c>
      <c r="D8" s="32">
        <v>421</v>
      </c>
      <c r="E8" s="28"/>
    </row>
    <row r="9" spans="2:6" ht="20.100000000000001" customHeight="1">
      <c r="B9" s="27"/>
      <c r="C9" s="21" t="s">
        <v>42</v>
      </c>
      <c r="D9" s="32">
        <v>421</v>
      </c>
      <c r="E9" s="28">
        <f>IF(D7=0,0,D9/D7)</f>
        <v>0.40637065637065639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6</v>
      </c>
      <c r="E10" s="28">
        <f>IF(D7=0,0,D10/D7)</f>
        <v>5.7915057915057912E-3</v>
      </c>
    </row>
    <row r="11" spans="2:6" ht="20.100000000000001" customHeight="1">
      <c r="B11" s="27"/>
      <c r="C11" s="21" t="s">
        <v>4</v>
      </c>
      <c r="D11" s="32">
        <v>10</v>
      </c>
      <c r="E11" s="28">
        <f>IF(D9=0,0,D11/D9)</f>
        <v>2.3752969121140142E-2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405</v>
      </c>
      <c r="E12" s="144">
        <f>IF(D7=0,0,D12/D7)</f>
        <v>0.39092664092664092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120</v>
      </c>
      <c r="E13" s="28">
        <f t="shared" ref="E13:E22" si="0">IF(D$12=0,0,D13/D$12)</f>
        <v>0.29629629629629628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3</v>
      </c>
      <c r="E14" s="28">
        <f t="shared" si="0"/>
        <v>7.4074074074074077E-3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86</v>
      </c>
      <c r="E15" s="28">
        <f t="shared" si="0"/>
        <v>0.21234567901234569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9</v>
      </c>
      <c r="E16" s="28">
        <f t="shared" si="0"/>
        <v>2.2222222222222223E-2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16</v>
      </c>
      <c r="E17" s="28">
        <f t="shared" si="0"/>
        <v>3.9506172839506172E-2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29</v>
      </c>
      <c r="E18" s="28">
        <f t="shared" si="0"/>
        <v>7.160493827160494E-2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10</v>
      </c>
      <c r="E19" s="28">
        <f t="shared" si="0"/>
        <v>2.4691358024691357E-2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14</v>
      </c>
      <c r="E20" s="28">
        <f t="shared" si="0"/>
        <v>3.4567901234567898E-2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35</v>
      </c>
      <c r="E21" s="28">
        <f t="shared" si="0"/>
        <v>8.6419753086419748E-2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83</v>
      </c>
      <c r="E22" s="144">
        <f t="shared" si="0"/>
        <v>0.20493827160493827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405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VLOOKUP("A1",Bureaux!$A$2:$E$29,3,FALSE)</f>
        <v>A1 - 0001  HÔTEL DE VILLE (Place d'Armes)</v>
      </c>
      <c r="C3"/>
    </row>
    <row r="4" spans="2:6" ht="20.100000000000001" customHeight="1">
      <c r="B4" s="21" t="str">
        <f>CONCATENATE(VLOOKUP("A1",Bureaux!$A$2:$E$29,4,FALSE)," Circonscription - Canton ",VLOOKUP("A1",Bureaux!$A$2:$E$29,5,FALSE))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985</v>
      </c>
      <c r="E7" s="26" t="s">
        <v>2</v>
      </c>
    </row>
    <row r="8" spans="2:6" ht="20.100000000000001" customHeight="1">
      <c r="B8" s="27"/>
      <c r="C8" s="21" t="s">
        <v>56</v>
      </c>
      <c r="D8" s="32">
        <v>412</v>
      </c>
      <c r="E8" s="28"/>
    </row>
    <row r="9" spans="2:6" ht="20.100000000000001" customHeight="1">
      <c r="B9" s="27"/>
      <c r="C9" s="21" t="s">
        <v>42</v>
      </c>
      <c r="D9" s="32">
        <v>412</v>
      </c>
      <c r="E9" s="28">
        <f>IF(D7=0,0,D9/D7)</f>
        <v>0.4182741116751269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8</v>
      </c>
      <c r="E10" s="28">
        <f>IF(D7=0,0,D10/D7)</f>
        <v>8.1218274111675131E-3</v>
      </c>
    </row>
    <row r="11" spans="2:6" ht="20.100000000000001" customHeight="1">
      <c r="B11" s="27"/>
      <c r="C11" s="21" t="s">
        <v>4</v>
      </c>
      <c r="D11" s="32">
        <v>6</v>
      </c>
      <c r="E11" s="28">
        <f>IF(D9=0,0,D11/D9)</f>
        <v>1.4563106796116505E-2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398</v>
      </c>
      <c r="E12" s="144">
        <f>IF(D7=0,0,D12/D7)</f>
        <v>0.40406091370558378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75</v>
      </c>
      <c r="E13" s="28">
        <f t="shared" ref="E13:E22" si="0">IF(D$12=0,0,D13/D$12)</f>
        <v>0.18844221105527639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4</v>
      </c>
      <c r="E14" s="28">
        <f t="shared" si="0"/>
        <v>1.0050251256281407E-2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88</v>
      </c>
      <c r="E15" s="28">
        <f t="shared" si="0"/>
        <v>0.22110552763819097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6</v>
      </c>
      <c r="E16" s="28">
        <f t="shared" si="0"/>
        <v>1.507537688442211E-2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23</v>
      </c>
      <c r="E17" s="28">
        <f t="shared" si="0"/>
        <v>5.7788944723618091E-2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27</v>
      </c>
      <c r="E18" s="28">
        <f t="shared" si="0"/>
        <v>6.78391959798995E-2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7</v>
      </c>
      <c r="E19" s="28">
        <f t="shared" si="0"/>
        <v>1.7587939698492462E-2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12</v>
      </c>
      <c r="E20" s="28">
        <f t="shared" si="0"/>
        <v>3.015075376884422E-2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56</v>
      </c>
      <c r="E21" s="28">
        <f t="shared" si="0"/>
        <v>0.1407035175879397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100</v>
      </c>
      <c r="E22" s="144">
        <f t="shared" si="0"/>
        <v>0.25125628140703515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398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2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VLOOKUP("J1",Bureaux!$A$2:$E$29,3,FALSE)</f>
        <v>J1 - 0022  GROUPE SCOLAIRE RENÉ RÜCKLIN (Rue Braille)</v>
      </c>
      <c r="C3"/>
    </row>
    <row r="4" spans="2:6" ht="20.100000000000001" customHeight="1">
      <c r="B4" s="21" t="str">
        <f>CONCATENATE(VLOOKUP("J1",Bureaux!$A$2:$E$29,4,FALSE)," Circonscription - Canton ",VLOOKUP("J1",Bureaux!$A$2:$E$29,5,FALSE))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574</v>
      </c>
      <c r="E7" s="26" t="s">
        <v>2</v>
      </c>
    </row>
    <row r="8" spans="2:6" ht="20.100000000000001" customHeight="1">
      <c r="B8" s="27"/>
      <c r="C8" s="21" t="s">
        <v>56</v>
      </c>
      <c r="D8" s="32">
        <v>190</v>
      </c>
      <c r="E8" s="28"/>
    </row>
    <row r="9" spans="2:6" ht="20.100000000000001" customHeight="1">
      <c r="B9" s="27"/>
      <c r="C9" s="21" t="s">
        <v>42</v>
      </c>
      <c r="D9" s="32">
        <v>190</v>
      </c>
      <c r="E9" s="28">
        <f>IF(D7=0,0,D9/D7)</f>
        <v>0.33101045296167247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8</v>
      </c>
      <c r="E10" s="28">
        <f>IF(D7=0,0,D10/D7)</f>
        <v>1.3937282229965157E-2</v>
      </c>
    </row>
    <row r="11" spans="2:6" ht="20.100000000000001" customHeight="1">
      <c r="B11" s="27"/>
      <c r="C11" s="21" t="s">
        <v>4</v>
      </c>
      <c r="D11" s="32">
        <v>11</v>
      </c>
      <c r="E11" s="28">
        <f>IF(D9=0,0,D11/D9)</f>
        <v>5.7894736842105263E-2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171</v>
      </c>
      <c r="E12" s="144">
        <f>IF(D7=0,0,D12/D7)</f>
        <v>0.29790940766550522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64</v>
      </c>
      <c r="E13" s="28">
        <f t="shared" ref="E13:E22" si="0">IF(D$12=0,0,D13/D$12)</f>
        <v>0.3742690058479532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4</v>
      </c>
      <c r="E14" s="28">
        <f t="shared" si="0"/>
        <v>2.3391812865497075E-2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12</v>
      </c>
      <c r="E15" s="28">
        <f t="shared" si="0"/>
        <v>7.0175438596491224E-2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6</v>
      </c>
      <c r="E16" s="28">
        <f t="shared" si="0"/>
        <v>3.5087719298245612E-2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4</v>
      </c>
      <c r="E17" s="28">
        <f t="shared" si="0"/>
        <v>2.3391812865497075E-2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14</v>
      </c>
      <c r="E18" s="28">
        <f t="shared" si="0"/>
        <v>8.1871345029239762E-2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4</v>
      </c>
      <c r="E19" s="28">
        <f t="shared" si="0"/>
        <v>2.3391812865497075E-2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8</v>
      </c>
      <c r="E20" s="28">
        <f t="shared" si="0"/>
        <v>4.6783625730994149E-2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22</v>
      </c>
      <c r="E21" s="28">
        <f t="shared" si="0"/>
        <v>0.12865497076023391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33</v>
      </c>
      <c r="E22" s="144">
        <f t="shared" si="0"/>
        <v>0.19298245614035087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171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euil23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VLOOKUP("J2",Bureaux!$A$2:$E$29,3,FALSE)</f>
        <v>J2 - 0023  BUREAU CENTRALISATEUR RENÉ RÜCKLIN (Rue Braille)</v>
      </c>
      <c r="C3"/>
    </row>
    <row r="4" spans="2:6" ht="20.100000000000001" customHeight="1">
      <c r="B4" s="21" t="str">
        <f>CONCATENATE(VLOOKUP("J2",Bureaux!$A$2:$E$29,4,FALSE)," Circonscription - Canton ",VLOOKUP("J2",Bureaux!$A$2:$E$29,5,FALSE))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804</v>
      </c>
      <c r="E7" s="26" t="s">
        <v>2</v>
      </c>
    </row>
    <row r="8" spans="2:6" ht="20.100000000000001" customHeight="1">
      <c r="B8" s="27"/>
      <c r="C8" s="21" t="s">
        <v>56</v>
      </c>
      <c r="D8" s="32">
        <v>263</v>
      </c>
      <c r="E8" s="28"/>
    </row>
    <row r="9" spans="2:6" ht="20.100000000000001" customHeight="1">
      <c r="B9" s="27"/>
      <c r="C9" s="21" t="s">
        <v>42</v>
      </c>
      <c r="D9" s="32">
        <v>263</v>
      </c>
      <c r="E9" s="28">
        <f>IF(D7=0,0,D9/D7)</f>
        <v>0.3271144278606965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3</v>
      </c>
      <c r="E10" s="28">
        <f>IF(D7=0,0,D10/D7)</f>
        <v>3.7313432835820895E-3</v>
      </c>
    </row>
    <row r="11" spans="2:6" ht="20.100000000000001" customHeight="1">
      <c r="B11" s="27"/>
      <c r="C11" s="21" t="s">
        <v>4</v>
      </c>
      <c r="D11" s="32">
        <v>6</v>
      </c>
      <c r="E11" s="28">
        <f>IF(D9=0,0,D11/D9)</f>
        <v>2.2813688212927757E-2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254</v>
      </c>
      <c r="E12" s="144">
        <f>IF(D7=0,0,D12/D7)</f>
        <v>0.31592039800995025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86</v>
      </c>
      <c r="E13" s="28">
        <f t="shared" ref="E13:E22" si="0">IF(D$12=0,0,D13/D$12)</f>
        <v>0.33858267716535434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2</v>
      </c>
      <c r="E14" s="28">
        <f t="shared" si="0"/>
        <v>7.874015748031496E-3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36</v>
      </c>
      <c r="E15" s="28">
        <f t="shared" si="0"/>
        <v>0.14173228346456693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3</v>
      </c>
      <c r="E16" s="28">
        <f t="shared" si="0"/>
        <v>1.1811023622047244E-2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9</v>
      </c>
      <c r="E17" s="28">
        <f t="shared" si="0"/>
        <v>3.5433070866141732E-2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15</v>
      </c>
      <c r="E18" s="28">
        <f t="shared" si="0"/>
        <v>5.905511811023622E-2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12</v>
      </c>
      <c r="E19" s="28">
        <f t="shared" si="0"/>
        <v>4.7244094488188976E-2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8</v>
      </c>
      <c r="E20" s="28">
        <f t="shared" si="0"/>
        <v>3.1496062992125984E-2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35</v>
      </c>
      <c r="E21" s="28">
        <f t="shared" si="0"/>
        <v>0.13779527559055119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48</v>
      </c>
      <c r="E22" s="144">
        <f t="shared" si="0"/>
        <v>0.1889763779527559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254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VLOOKUP("J3",Bureaux!$A$2:$E$29,3,FALSE)</f>
        <v>J3 - 0024  GROUPE SCOLAIRE RENÉ RÜCKLIN (Rue de Rome)</v>
      </c>
      <c r="C3"/>
    </row>
    <row r="4" spans="2:6" ht="20.100000000000001" customHeight="1">
      <c r="B4" s="21" t="str">
        <f>CONCATENATE(VLOOKUP("J3",Bureaux!$A$2:$E$29,4,FALSE)," Circonscription - Canton ",VLOOKUP("J3",Bureaux!$A$2:$E$29,5,FALSE))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566</v>
      </c>
      <c r="E7" s="26" t="s">
        <v>2</v>
      </c>
    </row>
    <row r="8" spans="2:6" ht="20.100000000000001" customHeight="1">
      <c r="B8" s="27"/>
      <c r="C8" s="21" t="s">
        <v>56</v>
      </c>
      <c r="D8" s="32">
        <v>167</v>
      </c>
      <c r="E8" s="28"/>
    </row>
    <row r="9" spans="2:6" ht="20.100000000000001" customHeight="1">
      <c r="B9" s="27"/>
      <c r="C9" s="21" t="s">
        <v>42</v>
      </c>
      <c r="D9" s="32">
        <v>167</v>
      </c>
      <c r="E9" s="28">
        <f>IF(D7=0,0,D9/D7)</f>
        <v>0.29505300353356889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9</v>
      </c>
      <c r="E10" s="28">
        <f>IF(D7=0,0,D10/D7)</f>
        <v>1.5901060070671377E-2</v>
      </c>
    </row>
    <row r="11" spans="2:6" ht="20.100000000000001" customHeight="1">
      <c r="B11" s="27"/>
      <c r="C11" s="21" t="s">
        <v>4</v>
      </c>
      <c r="D11" s="32">
        <v>6</v>
      </c>
      <c r="E11" s="28">
        <f>IF(D9=0,0,D11/D9)</f>
        <v>3.5928143712574849E-2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152</v>
      </c>
      <c r="E12" s="144">
        <f>IF(D7=0,0,D12/D7)</f>
        <v>0.26855123674911663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40</v>
      </c>
      <c r="E13" s="28">
        <f t="shared" ref="E13:E22" si="0">IF(D$12=0,0,D13/D$12)</f>
        <v>0.26315789473684209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1</v>
      </c>
      <c r="E14" s="28">
        <f t="shared" si="0"/>
        <v>6.5789473684210523E-3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17</v>
      </c>
      <c r="E15" s="28">
        <f t="shared" si="0"/>
        <v>0.1118421052631579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5</v>
      </c>
      <c r="E16" s="28">
        <f t="shared" si="0"/>
        <v>3.2894736842105261E-2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3</v>
      </c>
      <c r="E17" s="28">
        <f t="shared" si="0"/>
        <v>1.9736842105263157E-2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18</v>
      </c>
      <c r="E18" s="28">
        <f t="shared" si="0"/>
        <v>0.11842105263157894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5</v>
      </c>
      <c r="E19" s="28">
        <f t="shared" si="0"/>
        <v>3.2894736842105261E-2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4</v>
      </c>
      <c r="E20" s="28">
        <f t="shared" si="0"/>
        <v>2.6315789473684209E-2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19</v>
      </c>
      <c r="E21" s="28">
        <f t="shared" si="0"/>
        <v>0.125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40</v>
      </c>
      <c r="E22" s="144">
        <f t="shared" si="0"/>
        <v>0.26315789473684209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152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25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VLOOKUP("K1",Bureaux!$A$2:$E$29,3,FALSE)</f>
        <v>K1 - 0025  GROUPE SCOLAIRE LOUIS PERGAUD (Rue de Zaporojie - Primaire)</v>
      </c>
      <c r="C3"/>
    </row>
    <row r="4" spans="2:6" ht="20.100000000000001" customHeight="1">
      <c r="B4" s="21" t="str">
        <f>CONCATENATE(VLOOKUP("K1",Bureaux!$A$2:$E$29,4,FALSE)," Circonscription - Canton ",VLOOKUP("K1",Bureaux!$A$2:$E$29,5,FALSE))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958</v>
      </c>
      <c r="E7" s="26" t="s">
        <v>2</v>
      </c>
    </row>
    <row r="8" spans="2:6" ht="20.100000000000001" customHeight="1">
      <c r="B8" s="27"/>
      <c r="C8" s="21" t="s">
        <v>56</v>
      </c>
      <c r="D8" s="32">
        <v>267</v>
      </c>
      <c r="E8" s="28"/>
    </row>
    <row r="9" spans="2:6" ht="20.100000000000001" customHeight="1">
      <c r="B9" s="27"/>
      <c r="C9" s="21" t="s">
        <v>42</v>
      </c>
      <c r="D9" s="32">
        <v>267</v>
      </c>
      <c r="E9" s="28">
        <f>IF(D7=0,0,D9/D7)</f>
        <v>0.27870563674321502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8</v>
      </c>
      <c r="E10" s="28">
        <f>IF(D7=0,0,D10/D7)</f>
        <v>8.350730688935281E-3</v>
      </c>
    </row>
    <row r="11" spans="2:6" ht="20.100000000000001" customHeight="1">
      <c r="B11" s="27"/>
      <c r="C11" s="21" t="s">
        <v>4</v>
      </c>
      <c r="D11" s="32">
        <v>8</v>
      </c>
      <c r="E11" s="28">
        <f>IF(D9=0,0,D11/D9)</f>
        <v>2.9962546816479401E-2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251</v>
      </c>
      <c r="E12" s="144">
        <f>IF(D7=0,0,D12/D7)</f>
        <v>0.26200417536534448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56</v>
      </c>
      <c r="E13" s="28">
        <f t="shared" ref="E13:E22" si="0">IF(D$12=0,0,D13/D$12)</f>
        <v>0.22310756972111553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2</v>
      </c>
      <c r="E14" s="28">
        <f t="shared" si="0"/>
        <v>7.9681274900398405E-3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42</v>
      </c>
      <c r="E15" s="28">
        <f t="shared" si="0"/>
        <v>0.16733067729083664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3</v>
      </c>
      <c r="E16" s="28">
        <f t="shared" si="0"/>
        <v>1.1952191235059761E-2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10</v>
      </c>
      <c r="E17" s="28">
        <f t="shared" si="0"/>
        <v>3.9840637450199202E-2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28</v>
      </c>
      <c r="E18" s="28">
        <f t="shared" si="0"/>
        <v>0.11155378486055777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18</v>
      </c>
      <c r="E19" s="28">
        <f t="shared" si="0"/>
        <v>7.1713147410358571E-2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11</v>
      </c>
      <c r="E20" s="28">
        <f t="shared" si="0"/>
        <v>4.3824701195219126E-2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22</v>
      </c>
      <c r="E21" s="28">
        <f t="shared" si="0"/>
        <v>8.7649402390438252E-2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59</v>
      </c>
      <c r="E22" s="144">
        <f t="shared" si="0"/>
        <v>0.23505976095617531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251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26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VLOOKUP("K2",Bureaux!$A$2:$E$29,3,FALSE)</f>
        <v>K2 - 0026  GROUPE SCOLAIRE LOUIS PERGAUD (Rue de Zaporojie - Maternelle)</v>
      </c>
      <c r="C3"/>
    </row>
    <row r="4" spans="2:6" ht="20.100000000000001" customHeight="1">
      <c r="B4" s="21" t="str">
        <f>CONCATENATE(VLOOKUP("K2",Bureaux!$A$2:$E$29,4,FALSE)," Circonscription - Canton ",VLOOKUP("K2",Bureaux!$A$2:$E$29,5,FALSE))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782</v>
      </c>
      <c r="E7" s="26" t="s">
        <v>2</v>
      </c>
    </row>
    <row r="8" spans="2:6" ht="20.100000000000001" customHeight="1">
      <c r="B8" s="27"/>
      <c r="C8" s="21" t="s">
        <v>56</v>
      </c>
      <c r="D8" s="32">
        <v>211</v>
      </c>
      <c r="E8" s="28"/>
    </row>
    <row r="9" spans="2:6" ht="20.100000000000001" customHeight="1">
      <c r="B9" s="27"/>
      <c r="C9" s="21" t="s">
        <v>42</v>
      </c>
      <c r="D9" s="32">
        <v>211</v>
      </c>
      <c r="E9" s="28">
        <f>IF(D7=0,0,D9/D7)</f>
        <v>0.26982097186700765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7</v>
      </c>
      <c r="E10" s="28">
        <f>IF(D7=0,0,D10/D7)</f>
        <v>8.9514066496163679E-3</v>
      </c>
    </row>
    <row r="11" spans="2:6" ht="20.100000000000001" customHeight="1">
      <c r="B11" s="27"/>
      <c r="C11" s="21" t="s">
        <v>4</v>
      </c>
      <c r="D11" s="32">
        <v>7</v>
      </c>
      <c r="E11" s="28">
        <f>IF(D9=0,0,D11/D9)</f>
        <v>3.3175355450236969E-2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197</v>
      </c>
      <c r="E12" s="144">
        <f>IF(D7=0,0,D12/D7)</f>
        <v>0.25191815856777494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58</v>
      </c>
      <c r="E13" s="28">
        <f t="shared" ref="E13:E22" si="0">IF(D$12=0,0,D13/D$12)</f>
        <v>0.29441624365482233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3</v>
      </c>
      <c r="E14" s="28">
        <f t="shared" si="0"/>
        <v>1.5228426395939087E-2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20</v>
      </c>
      <c r="E15" s="28">
        <f t="shared" si="0"/>
        <v>0.10152284263959391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3</v>
      </c>
      <c r="E16" s="28">
        <f t="shared" si="0"/>
        <v>1.5228426395939087E-2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8</v>
      </c>
      <c r="E17" s="28">
        <f t="shared" si="0"/>
        <v>4.060913705583756E-2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20</v>
      </c>
      <c r="E18" s="28">
        <f t="shared" si="0"/>
        <v>0.10152284263959391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5</v>
      </c>
      <c r="E19" s="28">
        <f t="shared" si="0"/>
        <v>2.5380710659898477E-2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3</v>
      </c>
      <c r="E20" s="28">
        <f t="shared" si="0"/>
        <v>1.5228426395939087E-2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24</v>
      </c>
      <c r="E21" s="28">
        <f t="shared" si="0"/>
        <v>0.12182741116751269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53</v>
      </c>
      <c r="E22" s="144">
        <f t="shared" si="0"/>
        <v>0.26903553299492383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197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27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VLOOKUP("L1",Bureaux!$A$2:$E$29,3,FALSE)</f>
        <v>L1 - 0027  LES BARRES - MATERNELLE (Via d'Auxelles)</v>
      </c>
      <c r="C3"/>
    </row>
    <row r="4" spans="2:6" ht="20.100000000000001" customHeight="1">
      <c r="B4" s="21" t="str">
        <f>CONCATENATE(VLOOKUP("L1",Bureaux!$A$2:$E$29,4,FALSE)," Circonscription - Canton ",VLOOKUP("L1",Bureaux!$A$2:$E$29,5,FALSE))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1347</v>
      </c>
      <c r="E7" s="26" t="s">
        <v>2</v>
      </c>
    </row>
    <row r="8" spans="2:6" ht="20.100000000000001" customHeight="1">
      <c r="B8" s="27"/>
      <c r="C8" s="21" t="s">
        <v>56</v>
      </c>
      <c r="D8" s="32">
        <v>576</v>
      </c>
      <c r="E8" s="28"/>
    </row>
    <row r="9" spans="2:6" ht="20.100000000000001" customHeight="1">
      <c r="B9" s="27"/>
      <c r="C9" s="21" t="s">
        <v>42</v>
      </c>
      <c r="D9" s="32">
        <v>577</v>
      </c>
      <c r="E9" s="28">
        <f>IF(D7=0,0,D9/D7)</f>
        <v>0.42835931700074237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10</v>
      </c>
      <c r="E10" s="28">
        <f>IF(D7=0,0,D10/D7)</f>
        <v>7.4239049740163323E-3</v>
      </c>
    </row>
    <row r="11" spans="2:6" ht="20.100000000000001" customHeight="1">
      <c r="B11" s="27"/>
      <c r="C11" s="21" t="s">
        <v>4</v>
      </c>
      <c r="D11" s="32">
        <v>7</v>
      </c>
      <c r="E11" s="28">
        <f>IF(D9=0,0,D11/D9)</f>
        <v>1.2131715771230503E-2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560</v>
      </c>
      <c r="E12" s="144">
        <f>IF(D7=0,0,D12/D7)</f>
        <v>0.41573867854491464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134</v>
      </c>
      <c r="E13" s="28">
        <f t="shared" ref="E13:E22" si="0">IF(D$12=0,0,D13/D$12)</f>
        <v>0.2392857142857143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4</v>
      </c>
      <c r="E14" s="28">
        <f t="shared" si="0"/>
        <v>7.1428571428571426E-3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101</v>
      </c>
      <c r="E15" s="28">
        <f t="shared" si="0"/>
        <v>0.18035714285714285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19</v>
      </c>
      <c r="E16" s="28">
        <f t="shared" si="0"/>
        <v>3.3928571428571426E-2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24</v>
      </c>
      <c r="E17" s="28">
        <f t="shared" si="0"/>
        <v>4.2857142857142858E-2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38</v>
      </c>
      <c r="E18" s="28">
        <f t="shared" si="0"/>
        <v>6.7857142857142852E-2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14</v>
      </c>
      <c r="E19" s="28">
        <f t="shared" si="0"/>
        <v>2.5000000000000001E-2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23</v>
      </c>
      <c r="E20" s="28">
        <f t="shared" si="0"/>
        <v>4.1071428571428571E-2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54</v>
      </c>
      <c r="E21" s="28">
        <f t="shared" si="0"/>
        <v>9.6428571428571433E-2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149</v>
      </c>
      <c r="E22" s="144">
        <f t="shared" si="0"/>
        <v>0.26607142857142857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560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euil28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VLOOKUP("L2",Bureaux!$A$2:$E$29,3,FALSE)</f>
        <v>L2 - 0028  LES BARRES - PRIMAIRE (Rue Ernest Duvillard)</v>
      </c>
      <c r="C3"/>
    </row>
    <row r="4" spans="2:6" ht="20.100000000000001" customHeight="1">
      <c r="B4" s="21" t="str">
        <f>CONCATENATE(VLOOKUP("L2",Bureaux!$A$2:$E$29,4,FALSE)," Circonscription - Canton ",VLOOKUP("L2",Bureaux!$A$2:$E$29,5,FALSE))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1159</v>
      </c>
      <c r="E7" s="109" t="s">
        <v>2</v>
      </c>
    </row>
    <row r="8" spans="2:6" ht="20.100000000000001" customHeight="1">
      <c r="B8" s="27"/>
      <c r="C8" s="21" t="s">
        <v>56</v>
      </c>
      <c r="D8" s="32">
        <v>543</v>
      </c>
      <c r="E8" s="28"/>
    </row>
    <row r="9" spans="2:6" ht="20.100000000000001" customHeight="1">
      <c r="B9" s="27"/>
      <c r="C9" s="21" t="s">
        <v>42</v>
      </c>
      <c r="D9" s="32">
        <v>544</v>
      </c>
      <c r="E9" s="28">
        <f>IF(D7=0,0,D9/D7)</f>
        <v>0.46937014667817084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12</v>
      </c>
      <c r="E10" s="28">
        <f>IF(D7=0,0,D10/D7)</f>
        <v>1.0353753235547885E-2</v>
      </c>
    </row>
    <row r="11" spans="2:6" ht="20.100000000000001" customHeight="1">
      <c r="B11" s="27"/>
      <c r="C11" s="21" t="s">
        <v>4</v>
      </c>
      <c r="D11" s="32">
        <v>17</v>
      </c>
      <c r="E11" s="28">
        <f>IF(D9=0,0,D11/D9)</f>
        <v>3.125E-2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515</v>
      </c>
      <c r="E12" s="144">
        <f>IF(D7=0,0,D12/D7)</f>
        <v>0.4443485763589301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145</v>
      </c>
      <c r="E13" s="28">
        <f t="shared" ref="E13:E22" si="0">IF(D$12=0,0,D13/D$12)</f>
        <v>0.28155339805825241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4</v>
      </c>
      <c r="E14" s="28">
        <f t="shared" si="0"/>
        <v>7.7669902912621356E-3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85</v>
      </c>
      <c r="E15" s="28">
        <f t="shared" si="0"/>
        <v>0.1650485436893204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12</v>
      </c>
      <c r="E16" s="28">
        <f t="shared" si="0"/>
        <v>2.3300970873786409E-2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26</v>
      </c>
      <c r="E17" s="28">
        <f t="shared" si="0"/>
        <v>5.0485436893203881E-2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43</v>
      </c>
      <c r="E18" s="28">
        <f t="shared" si="0"/>
        <v>8.3495145631067955E-2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5</v>
      </c>
      <c r="E19" s="28">
        <f t="shared" si="0"/>
        <v>9.7087378640776691E-3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12</v>
      </c>
      <c r="E20" s="28">
        <f t="shared" si="0"/>
        <v>2.3300970873786409E-2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42</v>
      </c>
      <c r="E21" s="28">
        <f t="shared" si="0"/>
        <v>8.155339805825243E-2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141</v>
      </c>
      <c r="E22" s="144">
        <f t="shared" si="0"/>
        <v>0.27378640776699031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515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Feuil5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VLOOKUP("M1",Bureaux!$A$2:$E$29,3,FALSE)</f>
        <v>M1 - 0005  ÉCOLE MATERNELLE SAINT-EXUPÉRY (Rue de la Paix)</v>
      </c>
      <c r="C3"/>
    </row>
    <row r="4" spans="2:6" ht="20.100000000000001" customHeight="1">
      <c r="B4" s="21" t="str">
        <f>CONCATENATE(VLOOKUP("M1",Bureaux!$A$2:$E$29,4,FALSE)," Circonscription - Canton ",VLOOKUP("M1",Bureaux!$A$2:$E$29,5,FALSE))</f>
        <v>1ère Circonscription - Canton 4 - Belfort 3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1049</v>
      </c>
      <c r="E7" s="26" t="s">
        <v>2</v>
      </c>
    </row>
    <row r="8" spans="2:6" ht="20.100000000000001" customHeight="1">
      <c r="B8" s="27"/>
      <c r="C8" s="21" t="s">
        <v>56</v>
      </c>
      <c r="D8" s="32">
        <v>334</v>
      </c>
      <c r="E8" s="28"/>
    </row>
    <row r="9" spans="2:6" ht="20.100000000000001" customHeight="1">
      <c r="B9" s="27"/>
      <c r="C9" s="21" t="s">
        <v>42</v>
      </c>
      <c r="D9" s="32">
        <v>334</v>
      </c>
      <c r="E9" s="28">
        <f>IF(D7=0,0,D9/D7)</f>
        <v>0.31839847473784555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5</v>
      </c>
      <c r="E10" s="28">
        <f>IF(D7=0,0,D10/D7)</f>
        <v>4.7664442326024788E-3</v>
      </c>
    </row>
    <row r="11" spans="2:6" ht="20.100000000000001" customHeight="1">
      <c r="B11" s="27"/>
      <c r="C11" s="21" t="s">
        <v>4</v>
      </c>
      <c r="D11" s="32">
        <v>8</v>
      </c>
      <c r="E11" s="28">
        <f>IF(D9=0,0,D11/D9)</f>
        <v>2.3952095808383235E-2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321</v>
      </c>
      <c r="E12" s="144">
        <f>IF(D7=0,0,D12/D7)</f>
        <v>0.30600571973307911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69</v>
      </c>
      <c r="E13" s="28">
        <f t="shared" ref="E13:E22" si="0">IF(D$12=0,0,D13/D$12)</f>
        <v>0.21495327102803738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2</v>
      </c>
      <c r="E14" s="28">
        <f t="shared" si="0"/>
        <v>6.2305295950155761E-3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49</v>
      </c>
      <c r="E15" s="28">
        <f t="shared" si="0"/>
        <v>0.15264797507788161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7</v>
      </c>
      <c r="E16" s="28">
        <f t="shared" si="0"/>
        <v>2.1806853582554516E-2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12</v>
      </c>
      <c r="E17" s="28">
        <f t="shared" si="0"/>
        <v>3.7383177570093455E-2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11</v>
      </c>
      <c r="E18" s="28">
        <f t="shared" si="0"/>
        <v>3.4267912772585667E-2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6</v>
      </c>
      <c r="E19" s="28">
        <f t="shared" si="0"/>
        <v>1.8691588785046728E-2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11</v>
      </c>
      <c r="E20" s="28">
        <f t="shared" si="0"/>
        <v>3.4267912772585667E-2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78</v>
      </c>
      <c r="E21" s="28">
        <f t="shared" si="0"/>
        <v>0.24299065420560748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76</v>
      </c>
      <c r="E22" s="144">
        <f t="shared" si="0"/>
        <v>0.2367601246105919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321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VLOOKUP("N1",Bureaux!$A$2:$E$29,3,FALSE)</f>
        <v>N1 - 0006  MAISON DE QUARTIER DES FORGES (Rue de Marseille)</v>
      </c>
      <c r="C3"/>
    </row>
    <row r="4" spans="2:6" ht="20.100000000000001" customHeight="1">
      <c r="B4" s="21" t="str">
        <f>CONCATENATE(VLOOKUP("N1",Bureaux!$A$2:$E$29,4,FALSE)," Circonscription - Canton ",VLOOKUP("N1",Bureaux!$A$2:$E$29,5,FALSE))</f>
        <v>1ère Circonscription - Canton 4 - Belfort 3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1455</v>
      </c>
      <c r="E7" s="26" t="s">
        <v>2</v>
      </c>
    </row>
    <row r="8" spans="2:6" ht="20.100000000000001" customHeight="1">
      <c r="B8" s="27"/>
      <c r="C8" s="21" t="s">
        <v>56</v>
      </c>
      <c r="D8" s="32">
        <v>647</v>
      </c>
      <c r="E8" s="28"/>
    </row>
    <row r="9" spans="2:6" ht="20.100000000000001" customHeight="1">
      <c r="B9" s="27"/>
      <c r="C9" s="21" t="s">
        <v>42</v>
      </c>
      <c r="D9" s="32">
        <v>647</v>
      </c>
      <c r="E9" s="28">
        <f>IF(D7=0,0,D9/D7)</f>
        <v>0.44467353951890032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16</v>
      </c>
      <c r="E10" s="28">
        <f>IF(D7=0,0,D10/D7)</f>
        <v>1.0996563573883162E-2</v>
      </c>
    </row>
    <row r="11" spans="2:6" ht="20.100000000000001" customHeight="1">
      <c r="B11" s="27"/>
      <c r="C11" s="21" t="s">
        <v>4</v>
      </c>
      <c r="D11" s="32">
        <v>12</v>
      </c>
      <c r="E11" s="28">
        <f>IF(D9=0,0,D11/D9)</f>
        <v>1.8547140649149921E-2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619</v>
      </c>
      <c r="E12" s="144">
        <f>IF(D7=0,0,D12/D7)</f>
        <v>0.4254295532646048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183</v>
      </c>
      <c r="E13" s="28">
        <f t="shared" ref="E13:E22" si="0">IF(D$12=0,0,D13/D$12)</f>
        <v>0.29563812600969308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6</v>
      </c>
      <c r="E14" s="28">
        <f t="shared" si="0"/>
        <v>9.6930533117932146E-3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114</v>
      </c>
      <c r="E15" s="28">
        <f t="shared" si="0"/>
        <v>0.18416801292407109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12</v>
      </c>
      <c r="E16" s="28">
        <f t="shared" si="0"/>
        <v>1.9386106623586429E-2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20</v>
      </c>
      <c r="E17" s="28">
        <f t="shared" si="0"/>
        <v>3.2310177705977383E-2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22</v>
      </c>
      <c r="E18" s="28">
        <f t="shared" si="0"/>
        <v>3.5541195476575124E-2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9</v>
      </c>
      <c r="E19" s="28">
        <f t="shared" si="0"/>
        <v>1.4539579967689823E-2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17</v>
      </c>
      <c r="E20" s="28">
        <f t="shared" si="0"/>
        <v>2.7463651050080775E-2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123</v>
      </c>
      <c r="E21" s="28">
        <f t="shared" si="0"/>
        <v>0.1987075928917609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113</v>
      </c>
      <c r="E22" s="144">
        <f t="shared" si="0"/>
        <v>0.18255250403877221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619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euil7">
    <pageSetUpPr fitToPage="1"/>
  </sheetPr>
  <dimension ref="B2:F32"/>
  <sheetViews>
    <sheetView showGridLines="0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VLOOKUP("N2",Bureaux!$A$2:$E$29,3,FALSE)</f>
        <v>N2 - 0007  CITÉ DES ASSOCIATIONS (Rue Jean Pierre Melville)</v>
      </c>
      <c r="C3"/>
    </row>
    <row r="4" spans="2:6" ht="20.100000000000001" customHeight="1">
      <c r="B4" s="21" t="str">
        <f>CONCATENATE(VLOOKUP("N2",Bureaux!$A$2:$E$29,4,FALSE)," Circonscription - Canton ",VLOOKUP("N2",Bureaux!$A$2:$E$29,5,FALSE))</f>
        <v>1ère Circonscription - Canton 4 - Belfort 3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669</v>
      </c>
      <c r="E7" s="26" t="s">
        <v>2</v>
      </c>
    </row>
    <row r="8" spans="2:6" ht="20.100000000000001" customHeight="1">
      <c r="B8" s="27"/>
      <c r="C8" s="21" t="s">
        <v>56</v>
      </c>
      <c r="D8" s="32">
        <v>377</v>
      </c>
      <c r="E8" s="28"/>
    </row>
    <row r="9" spans="2:6" ht="20.100000000000001" customHeight="1">
      <c r="B9" s="27"/>
      <c r="C9" s="21" t="s">
        <v>42</v>
      </c>
      <c r="D9" s="32">
        <v>377</v>
      </c>
      <c r="E9" s="28">
        <f>IF(D7=0,0,D9/D7)</f>
        <v>0.56352765321375187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2</v>
      </c>
      <c r="E10" s="28">
        <f>IF(D7=0,0,D10/D7)</f>
        <v>2.9895366218236174E-3</v>
      </c>
    </row>
    <row r="11" spans="2:6" ht="20.100000000000001" customHeight="1">
      <c r="B11" s="27"/>
      <c r="C11" s="21" t="s">
        <v>4</v>
      </c>
      <c r="D11" s="32">
        <v>5</v>
      </c>
      <c r="E11" s="28">
        <f>IF(D9=0,0,D11/D9)</f>
        <v>1.3262599469496022E-2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370</v>
      </c>
      <c r="E12" s="144">
        <f>IF(D7=0,0,D12/D7)</f>
        <v>0.55306427503736921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63</v>
      </c>
      <c r="E13" s="28">
        <f t="shared" ref="E13:E22" si="0">IF(D$12=0,0,D13/D$12)</f>
        <v>0.17027027027027028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1</v>
      </c>
      <c r="E14" s="28">
        <f t="shared" si="0"/>
        <v>2.7027027027027029E-3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58</v>
      </c>
      <c r="E15" s="28">
        <f t="shared" si="0"/>
        <v>0.15675675675675677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7</v>
      </c>
      <c r="E16" s="28">
        <f t="shared" si="0"/>
        <v>1.891891891891892E-2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17</v>
      </c>
      <c r="E17" s="28">
        <f t="shared" si="0"/>
        <v>4.5945945945945948E-2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29</v>
      </c>
      <c r="E18" s="28">
        <f t="shared" si="0"/>
        <v>7.8378378378378383E-2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7</v>
      </c>
      <c r="E19" s="28">
        <f t="shared" si="0"/>
        <v>1.891891891891892E-2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9</v>
      </c>
      <c r="E20" s="28">
        <f t="shared" si="0"/>
        <v>2.4324324324324326E-2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97</v>
      </c>
      <c r="E21" s="28">
        <f t="shared" si="0"/>
        <v>0.26216216216216215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82</v>
      </c>
      <c r="E22" s="144">
        <f t="shared" si="0"/>
        <v>0.22162162162162163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370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B2:F32"/>
  <sheetViews>
    <sheetView showGridLines="0" topLeftCell="A4" workbookViewId="0">
      <selection activeCell="D13" sqref="D1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VLOOKUP("A2",Bureaux!$A$2:$E$29,3,FALSE)</f>
        <v>A2 - 0002  HÔTEL DE VILLE (Place d'Armes)</v>
      </c>
      <c r="C3"/>
    </row>
    <row r="4" spans="2:6" ht="20.100000000000001" customHeight="1">
      <c r="B4" s="21" t="str">
        <f>CONCATENATE(VLOOKUP("A2",Bureaux!$A$2:$E$29,4,FALSE)," Circonscription - Canton ",VLOOKUP("A2",Bureaux!$A$2:$E$29,5,FALSE))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1164</v>
      </c>
      <c r="E7" s="26" t="s">
        <v>2</v>
      </c>
    </row>
    <row r="8" spans="2:6" ht="20.100000000000001" customHeight="1">
      <c r="B8" s="27"/>
      <c r="C8" s="21" t="s">
        <v>56</v>
      </c>
      <c r="D8" s="32">
        <v>570</v>
      </c>
      <c r="E8" s="28"/>
    </row>
    <row r="9" spans="2:6" ht="20.100000000000001" customHeight="1">
      <c r="B9" s="27"/>
      <c r="C9" s="21" t="s">
        <v>42</v>
      </c>
      <c r="D9" s="32">
        <v>570</v>
      </c>
      <c r="E9" s="28">
        <f>IF(D7=0,0,D9/D7)</f>
        <v>0.48969072164948452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14</v>
      </c>
      <c r="E10" s="28">
        <f>IF(D7=0,0,D10/D7)</f>
        <v>1.2027491408934709E-2</v>
      </c>
    </row>
    <row r="11" spans="2:6" ht="20.100000000000001" customHeight="1">
      <c r="B11" s="27"/>
      <c r="C11" s="21" t="s">
        <v>4</v>
      </c>
      <c r="D11" s="32">
        <v>15</v>
      </c>
      <c r="E11" s="28">
        <f>IF(D9=0,0,D11/D9)</f>
        <v>2.6315789473684209E-2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541</v>
      </c>
      <c r="E12" s="144">
        <f>IF(D7=0,0,D12/D7)</f>
        <v>0.46477663230240551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105</v>
      </c>
      <c r="E13" s="28">
        <f t="shared" ref="E13:E22" si="0">IF(D$12=0,0,D13/D$12)</f>
        <v>0.19408502772643252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4</v>
      </c>
      <c r="E14" s="28">
        <f t="shared" si="0"/>
        <v>7.3937153419593345E-3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155</v>
      </c>
      <c r="E15" s="28">
        <f t="shared" si="0"/>
        <v>0.28650646950092423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8</v>
      </c>
      <c r="E16" s="28">
        <f t="shared" si="0"/>
        <v>1.4787430683918669E-2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19</v>
      </c>
      <c r="E17" s="28">
        <f t="shared" si="0"/>
        <v>3.512014787430684E-2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28</v>
      </c>
      <c r="E18" s="28">
        <f t="shared" si="0"/>
        <v>5.1756007393715345E-2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11</v>
      </c>
      <c r="E19" s="28">
        <f t="shared" si="0"/>
        <v>2.0332717190388171E-2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16</v>
      </c>
      <c r="E20" s="28">
        <f t="shared" si="0"/>
        <v>2.9574861367837338E-2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85</v>
      </c>
      <c r="E21" s="28">
        <f t="shared" si="0"/>
        <v>0.15711645101663585</v>
      </c>
    </row>
    <row r="22" spans="2:5" ht="19.5" customHeight="1" thickBot="1">
      <c r="B22" s="29"/>
      <c r="C22" s="226" t="str">
        <f>Candidats!A11&amp;" "&amp;Candidats!B11</f>
        <v>Marie-Guite DUFAY</v>
      </c>
      <c r="D22" s="33">
        <v>110</v>
      </c>
      <c r="E22" s="144">
        <f t="shared" si="0"/>
        <v>0.20332717190388169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541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Feuil32">
    <pageSetUpPr fitToPage="1"/>
  </sheetPr>
  <dimension ref="A1:AR74"/>
  <sheetViews>
    <sheetView showGridLines="0" zoomScale="60" zoomScaleNormal="60" workbookViewId="0">
      <selection activeCell="A11" sqref="A11:XFD11"/>
    </sheetView>
  </sheetViews>
  <sheetFormatPr baseColWidth="10" defaultRowHeight="30" customHeight="1"/>
  <cols>
    <col min="1" max="1" width="2.140625" style="20" customWidth="1"/>
    <col min="2" max="2" width="33.28515625" style="9" bestFit="1" customWidth="1"/>
    <col min="3" max="3" width="3.7109375" style="20" customWidth="1"/>
    <col min="4" max="4" width="10.7109375" style="17" customWidth="1"/>
    <col min="5" max="5" width="1.7109375" style="3" customWidth="1"/>
    <col min="6" max="6" width="10.7109375" style="3" customWidth="1"/>
    <col min="7" max="7" width="1.7109375" style="3" customWidth="1"/>
    <col min="8" max="9" width="13.710937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3.7109375" style="3" customWidth="1"/>
    <col min="14" max="14" width="1.7109375" style="3" customWidth="1"/>
    <col min="15" max="15" width="16.7109375" style="3" customWidth="1"/>
    <col min="16" max="16" width="4.7109375" style="3" customWidth="1"/>
    <col min="17" max="17" width="15.85546875" style="39" bestFit="1" customWidth="1"/>
    <col min="18" max="18" width="16.7109375" style="3" customWidth="1"/>
    <col min="19" max="19" width="4.7109375" style="3" customWidth="1"/>
    <col min="20" max="20" width="13.7109375" style="39" customWidth="1"/>
    <col min="21" max="21" width="16.7109375" style="3" customWidth="1"/>
    <col min="22" max="22" width="4.7109375" style="3" customWidth="1"/>
    <col min="23" max="23" width="13.7109375" style="39" customWidth="1"/>
    <col min="24" max="24" width="16.7109375" style="3" customWidth="1"/>
    <col min="25" max="25" width="4.7109375" style="3" customWidth="1"/>
    <col min="26" max="26" width="13.7109375" style="39" customWidth="1"/>
    <col min="27" max="27" width="16.7109375" style="3" customWidth="1"/>
    <col min="28" max="28" width="4.7109375" style="3" customWidth="1"/>
    <col min="29" max="29" width="13.7109375" style="39" customWidth="1"/>
    <col min="30" max="30" width="16.7109375" style="3" customWidth="1"/>
    <col min="31" max="31" width="4.7109375" style="3" customWidth="1"/>
    <col min="32" max="32" width="13.7109375" style="39" customWidth="1"/>
    <col min="33" max="33" width="16.7109375" style="3" customWidth="1"/>
    <col min="34" max="34" width="4.7109375" style="3" customWidth="1"/>
    <col min="35" max="35" width="13.7109375" style="39" customWidth="1"/>
    <col min="36" max="36" width="16.7109375" style="3" customWidth="1"/>
    <col min="37" max="37" width="4.7109375" style="3" customWidth="1"/>
    <col min="38" max="38" width="13.7109375" style="39" customWidth="1"/>
    <col min="39" max="39" width="16.7109375" style="3" customWidth="1"/>
    <col min="40" max="40" width="4.7109375" style="3" customWidth="1"/>
    <col min="41" max="41" width="13.7109375" style="39" customWidth="1"/>
    <col min="42" max="42" width="16.7109375" style="3" customWidth="1"/>
    <col min="43" max="43" width="4.7109375" style="3" customWidth="1"/>
    <col min="44" max="44" width="13.7109375" style="39" customWidth="1"/>
    <col min="45" max="16384" width="11.42578125" style="2"/>
  </cols>
  <sheetData>
    <row r="1" spans="1:44" ht="30" customHeight="1">
      <c r="A1" s="3"/>
      <c r="B1" s="7"/>
      <c r="C1" s="5"/>
      <c r="D1" s="103"/>
      <c r="E1" s="370" t="s">
        <v>63</v>
      </c>
      <c r="F1" s="371"/>
      <c r="G1" s="371"/>
      <c r="H1" s="371"/>
      <c r="I1" s="371"/>
      <c r="J1" s="371"/>
      <c r="K1" s="371"/>
      <c r="L1" s="371"/>
      <c r="M1" s="371"/>
      <c r="N1" s="371"/>
      <c r="O1" s="372"/>
      <c r="P1" s="2"/>
      <c r="Q1" s="118"/>
      <c r="R1" s="112"/>
      <c r="T1" s="118"/>
      <c r="U1" s="112"/>
      <c r="W1" s="118"/>
      <c r="X1" s="112"/>
      <c r="Z1" s="118"/>
      <c r="AA1" s="112"/>
      <c r="AC1" s="118"/>
      <c r="AD1" s="112"/>
      <c r="AF1" s="118"/>
      <c r="AG1" s="112"/>
      <c r="AI1" s="118"/>
      <c r="AJ1" s="112"/>
      <c r="AL1" s="118"/>
      <c r="AM1" s="112"/>
      <c r="AO1" s="118"/>
      <c r="AP1" s="112"/>
      <c r="AR1" s="118"/>
    </row>
    <row r="2" spans="1:44" ht="30" customHeight="1">
      <c r="A2" s="4"/>
      <c r="B2" s="34"/>
      <c r="C2" s="4"/>
      <c r="D2" s="104"/>
      <c r="E2" s="373"/>
      <c r="F2" s="374"/>
      <c r="G2" s="374"/>
      <c r="H2" s="374"/>
      <c r="I2" s="374"/>
      <c r="J2" s="374"/>
      <c r="K2" s="374"/>
      <c r="L2" s="374"/>
      <c r="M2" s="374"/>
      <c r="N2" s="374"/>
      <c r="O2" s="375"/>
      <c r="P2" s="2"/>
      <c r="Q2" s="118"/>
      <c r="R2" s="117"/>
      <c r="T2" s="118"/>
      <c r="U2" s="117"/>
      <c r="W2" s="118"/>
      <c r="X2" s="117"/>
      <c r="Z2" s="118"/>
      <c r="AA2" s="117"/>
      <c r="AC2" s="118"/>
      <c r="AD2" s="117"/>
      <c r="AF2" s="118"/>
      <c r="AG2" s="117"/>
      <c r="AI2" s="118"/>
      <c r="AJ2" s="117"/>
      <c r="AL2" s="118"/>
      <c r="AM2" s="117"/>
      <c r="AO2" s="118"/>
      <c r="AP2" s="117"/>
      <c r="AR2" s="118"/>
    </row>
    <row r="3" spans="1:44" ht="30" customHeight="1" thickBot="1">
      <c r="A3" s="6"/>
      <c r="B3" s="6"/>
      <c r="C3" s="6"/>
      <c r="D3" s="103"/>
      <c r="E3" s="376"/>
      <c r="F3" s="377"/>
      <c r="G3" s="377"/>
      <c r="H3" s="377"/>
      <c r="I3" s="377"/>
      <c r="J3" s="377"/>
      <c r="K3" s="377"/>
      <c r="L3" s="377"/>
      <c r="M3" s="377"/>
      <c r="N3" s="377"/>
      <c r="O3" s="378"/>
      <c r="P3" s="2"/>
      <c r="Q3" s="118"/>
      <c r="R3" s="112"/>
      <c r="T3" s="118"/>
      <c r="U3" s="112"/>
      <c r="W3" s="118"/>
      <c r="X3" s="112"/>
      <c r="Z3" s="118"/>
      <c r="AA3" s="112"/>
      <c r="AC3" s="118"/>
      <c r="AD3" s="112"/>
      <c r="AF3" s="118"/>
      <c r="AG3" s="112"/>
      <c r="AI3" s="118"/>
      <c r="AJ3" s="112"/>
      <c r="AL3" s="118"/>
      <c r="AM3" s="112"/>
      <c r="AO3" s="118"/>
      <c r="AP3" s="112"/>
      <c r="AR3" s="118"/>
    </row>
    <row r="4" spans="1:44" ht="30" customHeight="1">
      <c r="A4" s="6"/>
      <c r="B4" s="6"/>
      <c r="C4" s="6"/>
      <c r="D4" s="1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5"/>
      <c r="R4" s="7"/>
      <c r="S4" s="7"/>
      <c r="T4" s="35"/>
      <c r="U4" s="7"/>
      <c r="V4" s="7"/>
      <c r="W4" s="35"/>
      <c r="X4" s="7"/>
      <c r="Y4" s="7"/>
      <c r="Z4" s="35"/>
      <c r="AA4" s="7"/>
      <c r="AB4" s="7"/>
      <c r="AC4" s="35"/>
      <c r="AD4" s="7"/>
      <c r="AE4" s="7"/>
      <c r="AF4" s="35"/>
      <c r="AG4" s="7"/>
      <c r="AH4" s="7"/>
      <c r="AI4" s="35"/>
      <c r="AJ4" s="7"/>
      <c r="AK4" s="7"/>
      <c r="AL4" s="35"/>
      <c r="AM4" s="7"/>
      <c r="AN4" s="7"/>
      <c r="AO4" s="35"/>
      <c r="AP4" s="7"/>
      <c r="AQ4" s="7"/>
      <c r="AR4" s="35"/>
    </row>
    <row r="5" spans="1:44" s="8" customFormat="1" ht="30" customHeight="1">
      <c r="A5" s="6"/>
      <c r="B5" s="6"/>
      <c r="C5" s="6"/>
      <c r="D5" s="18"/>
      <c r="E5" s="7"/>
      <c r="F5" s="7"/>
      <c r="G5" s="7"/>
      <c r="N5" s="61"/>
      <c r="O5" s="63"/>
      <c r="P5" s="63"/>
      <c r="Q5" s="61"/>
      <c r="R5" s="63"/>
      <c r="S5" s="63"/>
      <c r="T5" s="61"/>
      <c r="U5" s="63"/>
      <c r="V5" s="63"/>
      <c r="W5" s="61"/>
      <c r="X5" s="63"/>
      <c r="Y5" s="63"/>
      <c r="Z5" s="61"/>
      <c r="AA5" s="63"/>
      <c r="AB5" s="63"/>
      <c r="AC5" s="61"/>
      <c r="AD5" s="63"/>
      <c r="AE5" s="63"/>
      <c r="AF5" s="61"/>
      <c r="AG5" s="63"/>
      <c r="AH5" s="63"/>
      <c r="AI5" s="61"/>
      <c r="AJ5" s="63"/>
      <c r="AK5" s="63"/>
      <c r="AL5" s="61"/>
      <c r="AM5" s="63"/>
      <c r="AN5" s="63"/>
      <c r="AO5" s="61"/>
      <c r="AP5" s="63"/>
      <c r="AQ5" s="63"/>
      <c r="AR5" s="61"/>
    </row>
    <row r="6" spans="1:44" s="8" customFormat="1" ht="30" customHeight="1">
      <c r="A6" s="50"/>
      <c r="B6" s="6"/>
      <c r="C6" s="6"/>
      <c r="D6" s="18"/>
      <c r="E6" s="7"/>
      <c r="F6" s="7"/>
      <c r="G6" s="7"/>
      <c r="N6" s="61"/>
      <c r="O6" s="63"/>
      <c r="P6" s="63"/>
      <c r="Q6" s="64"/>
      <c r="R6" s="63"/>
      <c r="S6" s="63"/>
      <c r="T6" s="64"/>
      <c r="U6" s="63"/>
      <c r="V6" s="63"/>
      <c r="W6" s="64"/>
      <c r="X6" s="63"/>
      <c r="Y6" s="63"/>
      <c r="Z6" s="64"/>
      <c r="AA6" s="63"/>
      <c r="AB6" s="63"/>
      <c r="AC6" s="64"/>
      <c r="AD6" s="63"/>
      <c r="AE6" s="63"/>
      <c r="AF6" s="64"/>
      <c r="AG6" s="63"/>
      <c r="AH6" s="63"/>
      <c r="AI6" s="64"/>
      <c r="AJ6" s="63"/>
      <c r="AK6" s="63"/>
      <c r="AL6" s="64"/>
      <c r="AM6" s="63"/>
      <c r="AN6" s="63"/>
      <c r="AO6" s="64"/>
      <c r="AP6" s="63"/>
      <c r="AQ6" s="63"/>
      <c r="AR6" s="64"/>
    </row>
    <row r="7" spans="1:44" s="8" customFormat="1" ht="30" customHeight="1" thickBot="1">
      <c r="A7" s="9"/>
      <c r="B7" s="9"/>
      <c r="C7" s="9"/>
      <c r="D7" s="1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36"/>
      <c r="R7" s="7"/>
      <c r="S7" s="7"/>
      <c r="T7" s="36"/>
      <c r="U7" s="7"/>
      <c r="V7" s="7"/>
      <c r="W7" s="36"/>
      <c r="X7" s="7"/>
      <c r="Y7" s="7"/>
      <c r="Z7" s="36"/>
      <c r="AA7" s="7"/>
      <c r="AB7" s="7"/>
      <c r="AC7" s="36"/>
      <c r="AD7" s="7"/>
      <c r="AE7" s="7"/>
      <c r="AF7" s="36"/>
      <c r="AG7" s="7"/>
      <c r="AH7" s="7"/>
      <c r="AI7" s="36"/>
      <c r="AJ7" s="7"/>
      <c r="AK7" s="7"/>
      <c r="AL7" s="36"/>
      <c r="AM7" s="7"/>
      <c r="AN7" s="7"/>
      <c r="AO7" s="36"/>
      <c r="AP7" s="7"/>
      <c r="AQ7" s="7"/>
      <c r="AR7" s="36"/>
    </row>
    <row r="8" spans="1:44" s="8" customFormat="1" ht="30" customHeight="1">
      <c r="A8" s="65"/>
      <c r="B8" s="66"/>
      <c r="C8" s="66"/>
      <c r="D8" s="67"/>
      <c r="E8" s="68"/>
      <c r="F8" s="69"/>
      <c r="G8" s="68"/>
      <c r="H8" s="69"/>
      <c r="I8" s="69"/>
      <c r="J8" s="68"/>
      <c r="K8" s="69"/>
      <c r="L8" s="68"/>
      <c r="M8" s="69"/>
      <c r="N8" s="70"/>
      <c r="O8" s="364" t="str">
        <f>Candidats!$A2</f>
        <v>Sophie</v>
      </c>
      <c r="P8" s="365"/>
      <c r="Q8" s="143"/>
      <c r="R8" s="364" t="str">
        <f>Candidats!$A3</f>
        <v>Charles-Henri</v>
      </c>
      <c r="S8" s="365"/>
      <c r="T8" s="143"/>
      <c r="U8" s="364" t="str">
        <f>Candidats!$A4</f>
        <v>François</v>
      </c>
      <c r="V8" s="365"/>
      <c r="W8" s="143"/>
      <c r="X8" s="364" t="str">
        <f>Candidats!$A5</f>
        <v>Julien</v>
      </c>
      <c r="Y8" s="365"/>
      <c r="Z8" s="143"/>
      <c r="AA8" s="364" t="str">
        <f>Candidats!$A6</f>
        <v>Cécile</v>
      </c>
      <c r="AB8" s="365"/>
      <c r="AC8" s="83"/>
      <c r="AD8" s="364" t="str">
        <f>Candidats!$A7</f>
        <v>Nathalie</v>
      </c>
      <c r="AE8" s="365"/>
      <c r="AF8" s="143"/>
      <c r="AG8" s="364" t="str">
        <f>Candidats!$A8</f>
        <v>Claire</v>
      </c>
      <c r="AH8" s="365"/>
      <c r="AI8" s="83"/>
      <c r="AJ8" s="364" t="str">
        <f>Candidats!$A9</f>
        <v>Maxime</v>
      </c>
      <c r="AK8" s="365"/>
      <c r="AL8" s="143"/>
      <c r="AM8" s="364" t="str">
        <f>Candidats!$A10</f>
        <v>Christophe</v>
      </c>
      <c r="AN8" s="365"/>
      <c r="AO8" s="83"/>
      <c r="AP8" s="364" t="str">
        <f>Candidats!$A11</f>
        <v>Marie-Guite</v>
      </c>
      <c r="AQ8" s="365"/>
      <c r="AR8" s="83"/>
    </row>
    <row r="9" spans="1:44" s="324" customFormat="1" ht="30" customHeight="1">
      <c r="A9" s="315"/>
      <c r="B9" s="316" t="s">
        <v>34</v>
      </c>
      <c r="C9" s="317"/>
      <c r="D9" s="318" t="s">
        <v>35</v>
      </c>
      <c r="E9" s="319"/>
      <c r="F9" s="318" t="s">
        <v>37</v>
      </c>
      <c r="G9" s="319"/>
      <c r="H9" s="318" t="s">
        <v>40</v>
      </c>
      <c r="I9" s="318" t="s">
        <v>124</v>
      </c>
      <c r="J9" s="319"/>
      <c r="K9" s="318" t="s">
        <v>4</v>
      </c>
      <c r="L9" s="319"/>
      <c r="M9" s="315" t="s">
        <v>5</v>
      </c>
      <c r="N9" s="320"/>
      <c r="O9" s="366" t="str">
        <f>Candidats!$B2</f>
        <v>MONTEL</v>
      </c>
      <c r="P9" s="367"/>
      <c r="Q9" s="321"/>
      <c r="R9" s="366" t="str">
        <f>Candidats!$B3</f>
        <v>GALLOIS</v>
      </c>
      <c r="S9" s="367"/>
      <c r="T9" s="321"/>
      <c r="U9" s="366" t="str">
        <f>Candidats!$B4</f>
        <v>SAUVADET</v>
      </c>
      <c r="V9" s="367"/>
      <c r="W9" s="321"/>
      <c r="X9" s="366" t="str">
        <f>Candidats!$B5</f>
        <v>GONZALEZ</v>
      </c>
      <c r="Y9" s="367"/>
      <c r="Z9" s="321"/>
      <c r="AA9" s="366" t="str">
        <f>Candidats!$B6</f>
        <v>PRUDHOMME</v>
      </c>
      <c r="AB9" s="367"/>
      <c r="AC9" s="322"/>
      <c r="AD9" s="366" t="str">
        <f>Candidats!$B7</f>
        <v>VERMOREL</v>
      </c>
      <c r="AE9" s="367"/>
      <c r="AF9" s="321"/>
      <c r="AG9" s="366" t="str">
        <f>Candidats!$B8</f>
        <v>ROCHER</v>
      </c>
      <c r="AH9" s="367"/>
      <c r="AI9" s="322"/>
      <c r="AJ9" s="366" t="str">
        <f>Candidats!$B9</f>
        <v>THIEBAUT</v>
      </c>
      <c r="AK9" s="367"/>
      <c r="AL9" s="321"/>
      <c r="AM9" s="366" t="str">
        <f>Candidats!$B10</f>
        <v>GRUDLER</v>
      </c>
      <c r="AN9" s="367"/>
      <c r="AO9" s="323"/>
      <c r="AP9" s="366" t="str">
        <f>Candidats!$B11</f>
        <v>DUFAY</v>
      </c>
      <c r="AQ9" s="367"/>
      <c r="AR9" s="323"/>
    </row>
    <row r="10" spans="1:44" s="9" customFormat="1" ht="30" customHeight="1" thickBot="1">
      <c r="A10" s="77"/>
      <c r="B10" s="78"/>
      <c r="C10" s="78"/>
      <c r="D10" s="79"/>
      <c r="E10" s="80"/>
      <c r="F10" s="77"/>
      <c r="G10" s="80"/>
      <c r="H10" s="77"/>
      <c r="I10" s="77"/>
      <c r="J10" s="80"/>
      <c r="K10" s="77"/>
      <c r="L10" s="80"/>
      <c r="M10" s="77"/>
      <c r="N10" s="78"/>
      <c r="O10" s="368"/>
      <c r="P10" s="369"/>
      <c r="Q10" s="82"/>
      <c r="R10" s="368"/>
      <c r="S10" s="369"/>
      <c r="T10" s="82"/>
      <c r="U10" s="368"/>
      <c r="V10" s="369"/>
      <c r="W10" s="82"/>
      <c r="X10" s="368"/>
      <c r="Y10" s="369"/>
      <c r="Z10" s="82"/>
      <c r="AA10" s="368"/>
      <c r="AB10" s="369"/>
      <c r="AC10" s="85"/>
      <c r="AD10" s="368"/>
      <c r="AE10" s="369"/>
      <c r="AF10" s="82"/>
      <c r="AG10" s="368"/>
      <c r="AH10" s="369"/>
      <c r="AI10" s="85"/>
      <c r="AJ10" s="368"/>
      <c r="AK10" s="369"/>
      <c r="AL10" s="82"/>
      <c r="AM10" s="368"/>
      <c r="AN10" s="369"/>
      <c r="AO10" s="85"/>
      <c r="AP10" s="368"/>
      <c r="AQ10" s="369"/>
      <c r="AR10" s="85"/>
    </row>
    <row r="11" spans="1:44" s="9" customFormat="1" ht="30" customHeight="1">
      <c r="A11" s="10"/>
      <c r="B11" s="11"/>
      <c r="C11" s="12"/>
      <c r="D11" s="19"/>
      <c r="E11" s="13"/>
      <c r="F11" s="15"/>
      <c r="G11" s="13"/>
      <c r="H11" s="15"/>
      <c r="I11" s="15"/>
      <c r="J11" s="13"/>
      <c r="K11" s="15"/>
      <c r="L11" s="13"/>
      <c r="M11" s="15"/>
      <c r="N11" s="12"/>
      <c r="O11" s="16"/>
      <c r="P11" s="13"/>
      <c r="Q11" s="37"/>
      <c r="R11" s="16"/>
      <c r="S11" s="13"/>
      <c r="T11" s="37"/>
      <c r="U11" s="16"/>
      <c r="V11" s="13"/>
      <c r="W11" s="37"/>
      <c r="X11" s="16"/>
      <c r="Y11" s="13"/>
      <c r="Z11" s="37"/>
      <c r="AA11" s="15"/>
      <c r="AB11" s="13"/>
      <c r="AC11" s="40"/>
      <c r="AD11" s="16"/>
      <c r="AE11" s="13"/>
      <c r="AF11" s="37"/>
      <c r="AG11" s="15"/>
      <c r="AH11" s="13"/>
      <c r="AI11" s="40"/>
      <c r="AJ11" s="16"/>
      <c r="AK11" s="13"/>
      <c r="AL11" s="37"/>
      <c r="AM11" s="15"/>
      <c r="AN11" s="13"/>
      <c r="AO11" s="40"/>
      <c r="AP11" s="15"/>
      <c r="AQ11" s="13"/>
      <c r="AR11" s="40"/>
    </row>
    <row r="12" spans="1:44" s="38" customFormat="1" ht="30" customHeight="1">
      <c r="A12" s="41"/>
      <c r="B12" s="306" t="str">
        <f>VLOOKUP("G1",Bureaux!$A$2:$C$29,2,FALSE)</f>
        <v>G1 - 0019  Hubert Metzger</v>
      </c>
      <c r="C12" s="43"/>
      <c r="D12" s="51">
        <f>IF('G1'!$D7="","",'G1'!$D7)</f>
        <v>656</v>
      </c>
      <c r="E12" s="52"/>
      <c r="F12" s="51">
        <f>IF('G1'!$D9="","",'G1'!$D9)</f>
        <v>293</v>
      </c>
      <c r="G12" s="53"/>
      <c r="H12" s="110">
        <f t="shared" ref="H12:H17" si="0">IF(F12=""," ",F12/$D12)</f>
        <v>0.44664634146341464</v>
      </c>
      <c r="I12" s="51">
        <f>IF('G1'!$D10="","",'G1'!$D10)</f>
        <v>14</v>
      </c>
      <c r="J12" s="53"/>
      <c r="K12" s="51">
        <f>IF('G1'!$D11="","",'G1'!$D11)</f>
        <v>6</v>
      </c>
      <c r="L12" s="53"/>
      <c r="M12" s="51">
        <f>IF('G1'!$D12="","",'G1'!$D12)</f>
        <v>273</v>
      </c>
      <c r="N12" s="54"/>
      <c r="O12" s="51">
        <f>IF('G1'!$D13="","",'G1'!$D13)</f>
        <v>76</v>
      </c>
      <c r="P12" s="53"/>
      <c r="Q12" s="55">
        <f t="shared" ref="Q12:Q17" si="1">IF(O12=""," ",O12/$M12)</f>
        <v>0.2783882783882784</v>
      </c>
      <c r="R12" s="51">
        <f>IF('G1'!$D14="","",'G1'!$D14)</f>
        <v>3</v>
      </c>
      <c r="S12" s="53"/>
      <c r="T12" s="55">
        <f t="shared" ref="T12:T17" si="2">IF(R12=""," ",R12/$M12)</f>
        <v>1.098901098901099E-2</v>
      </c>
      <c r="U12" s="51">
        <f>IF('G1'!$D15="","",'G1'!$D15)</f>
        <v>33</v>
      </c>
      <c r="V12" s="53"/>
      <c r="W12" s="55">
        <f t="shared" ref="W12:W17" si="3">IF(U12=""," ",U12/$M12)</f>
        <v>0.12087912087912088</v>
      </c>
      <c r="X12" s="51">
        <f>IF('G1'!$D16="","",'G1'!$D16)</f>
        <v>9</v>
      </c>
      <c r="Y12" s="53"/>
      <c r="Z12" s="55">
        <f t="shared" ref="Z12:Z17" si="4">IF(X12=""," ",X12/$M12)</f>
        <v>3.2967032967032968E-2</v>
      </c>
      <c r="AA12" s="51">
        <f>IF('G1'!$D17="","",'G1'!$D17)</f>
        <v>18</v>
      </c>
      <c r="AB12" s="53"/>
      <c r="AC12" s="55">
        <f t="shared" ref="AC12:AC17" si="5">IF(AA12=""," ",AA12/$M12)</f>
        <v>6.5934065934065936E-2</v>
      </c>
      <c r="AD12" s="51">
        <f>IF('G1'!$D18="","",'G1'!$D18)</f>
        <v>24</v>
      </c>
      <c r="AE12" s="53"/>
      <c r="AF12" s="55">
        <f t="shared" ref="AF12:AF17" si="6">IF(AD12=""," ",AD12/$M12)</f>
        <v>8.7912087912087919E-2</v>
      </c>
      <c r="AG12" s="51">
        <f>IF('G1'!$D19="","",'G1'!$D19)</f>
        <v>8</v>
      </c>
      <c r="AH12" s="53"/>
      <c r="AI12" s="55">
        <f t="shared" ref="AI12:AI17" si="7">IF(AG12=""," ",AG12/$M12)</f>
        <v>2.9304029304029304E-2</v>
      </c>
      <c r="AJ12" s="51">
        <f>IF('G1'!$D20="","",'G1'!$D20)</f>
        <v>11</v>
      </c>
      <c r="AK12" s="53"/>
      <c r="AL12" s="55">
        <f t="shared" ref="AL12:AL17" si="8">IF(AJ12=""," ",AJ12/$M12)</f>
        <v>4.0293040293040296E-2</v>
      </c>
      <c r="AM12" s="51">
        <f>IF('G1'!$D21="","",'G1'!$D21)</f>
        <v>30</v>
      </c>
      <c r="AN12" s="53"/>
      <c r="AO12" s="55">
        <f t="shared" ref="AO12:AO17" si="9">IF(AM12=""," ",AM12/$M12)</f>
        <v>0.10989010989010989</v>
      </c>
      <c r="AP12" s="51">
        <f>IF('G1'!$D22="","",'G1'!$D22)</f>
        <v>61</v>
      </c>
      <c r="AQ12" s="53"/>
      <c r="AR12" s="55">
        <f t="shared" ref="AR12:AR17" si="10">IF(AP12=""," ",AP12/$M12)</f>
        <v>0.22344322344322345</v>
      </c>
    </row>
    <row r="13" spans="1:44" s="38" customFormat="1" ht="30" customHeight="1">
      <c r="A13" s="41"/>
      <c r="B13" s="306" t="str">
        <f>VLOOKUP("G2",Bureaux!$A$2:$C$29,2,FALSE)</f>
        <v>G2 - 0020  Hubert Metzger</v>
      </c>
      <c r="C13" s="43"/>
      <c r="D13" s="51">
        <f>IF('G2'!$D7="","",'G2'!$D7)</f>
        <v>750</v>
      </c>
      <c r="E13" s="52"/>
      <c r="F13" s="51">
        <f>IF('G2'!$D9="","",'G2'!$D9)</f>
        <v>325</v>
      </c>
      <c r="G13" s="53"/>
      <c r="H13" s="110">
        <f t="shared" si="0"/>
        <v>0.43333333333333335</v>
      </c>
      <c r="I13" s="51">
        <f>IF('G2'!$D10="","",'G2'!$D10)</f>
        <v>6</v>
      </c>
      <c r="J13" s="53"/>
      <c r="K13" s="51">
        <f>IF('G2'!$D11="","",'G2'!$D11)</f>
        <v>6</v>
      </c>
      <c r="L13" s="53"/>
      <c r="M13" s="51">
        <f>IF('G2'!$D12="","",'G2'!$D12)</f>
        <v>313</v>
      </c>
      <c r="N13" s="54"/>
      <c r="O13" s="51">
        <f>IF('G2'!$D13="","",'G2'!$D13)</f>
        <v>98</v>
      </c>
      <c r="P13" s="53"/>
      <c r="Q13" s="55">
        <f t="shared" si="1"/>
        <v>0.31309904153354634</v>
      </c>
      <c r="R13" s="51">
        <f>IF('G2'!$D14="","",'G2'!$D14)</f>
        <v>3</v>
      </c>
      <c r="S13" s="53"/>
      <c r="T13" s="55">
        <f t="shared" si="2"/>
        <v>9.5846645367412137E-3</v>
      </c>
      <c r="U13" s="51">
        <f>IF('G2'!$D15="","",'G2'!$D15)</f>
        <v>38</v>
      </c>
      <c r="V13" s="53"/>
      <c r="W13" s="55">
        <f t="shared" si="3"/>
        <v>0.12140575079872204</v>
      </c>
      <c r="X13" s="51">
        <f>IF('G2'!$D16="","",'G2'!$D16)</f>
        <v>4</v>
      </c>
      <c r="Y13" s="53"/>
      <c r="Z13" s="55">
        <f t="shared" si="4"/>
        <v>1.2779552715654952E-2</v>
      </c>
      <c r="AA13" s="51">
        <f>IF('G2'!$D17="","",'G2'!$D17)</f>
        <v>13</v>
      </c>
      <c r="AB13" s="53"/>
      <c r="AC13" s="55">
        <f t="shared" si="5"/>
        <v>4.1533546325878593E-2</v>
      </c>
      <c r="AD13" s="51">
        <f>IF('G2'!$D18="","",'G2'!$D18)</f>
        <v>35</v>
      </c>
      <c r="AE13" s="53"/>
      <c r="AF13" s="55">
        <f t="shared" si="6"/>
        <v>0.11182108626198083</v>
      </c>
      <c r="AG13" s="51">
        <f>IF('G2'!$D19="","",'G2'!$D19)</f>
        <v>8</v>
      </c>
      <c r="AH13" s="53"/>
      <c r="AI13" s="55">
        <f t="shared" si="7"/>
        <v>2.5559105431309903E-2</v>
      </c>
      <c r="AJ13" s="51">
        <f>IF('G2'!$D20="","",'G2'!$D20)</f>
        <v>10</v>
      </c>
      <c r="AK13" s="53"/>
      <c r="AL13" s="55">
        <f t="shared" si="8"/>
        <v>3.1948881789137379E-2</v>
      </c>
      <c r="AM13" s="51">
        <f>IF('G2'!$D21="","",'G2'!$D21)</f>
        <v>19</v>
      </c>
      <c r="AN13" s="53"/>
      <c r="AO13" s="55">
        <f t="shared" si="9"/>
        <v>6.070287539936102E-2</v>
      </c>
      <c r="AP13" s="51">
        <f>IF('G2'!$D22="","",'G2'!$D22)</f>
        <v>85</v>
      </c>
      <c r="AQ13" s="53"/>
      <c r="AR13" s="55">
        <f t="shared" si="10"/>
        <v>0.27156549520766771</v>
      </c>
    </row>
    <row r="14" spans="1:44" s="38" customFormat="1" ht="30" customHeight="1">
      <c r="A14" s="41"/>
      <c r="B14" s="306" t="str">
        <f>VLOOKUP("H1",Bureaux!$A$2:$C$29,2,FALSE)</f>
        <v>H1 - 0021  Léonard de Vinci</v>
      </c>
      <c r="C14" s="43"/>
      <c r="D14" s="51">
        <f>IF('H1'!$D7="","",'H1'!$D7)</f>
        <v>1036</v>
      </c>
      <c r="E14" s="52"/>
      <c r="F14" s="51">
        <f>IF('H1'!$D9="","",'H1'!$D9)</f>
        <v>421</v>
      </c>
      <c r="G14" s="53"/>
      <c r="H14" s="110">
        <f t="shared" si="0"/>
        <v>0.40637065637065639</v>
      </c>
      <c r="I14" s="51">
        <f>IF('H1'!$D10="","",'H1'!$D10)</f>
        <v>6</v>
      </c>
      <c r="J14" s="53"/>
      <c r="K14" s="51">
        <f>IF('H1'!$D11="","",'H1'!$D11)</f>
        <v>10</v>
      </c>
      <c r="L14" s="53"/>
      <c r="M14" s="51">
        <f>IF('H1'!$D12="","",'H1'!$D12)</f>
        <v>405</v>
      </c>
      <c r="N14" s="54"/>
      <c r="O14" s="51">
        <f>IF('H1'!$D13="","",'H1'!$D13)</f>
        <v>120</v>
      </c>
      <c r="P14" s="53"/>
      <c r="Q14" s="55">
        <f t="shared" si="1"/>
        <v>0.29629629629629628</v>
      </c>
      <c r="R14" s="51">
        <f>IF('H1'!$D14="","",'H1'!$D14)</f>
        <v>3</v>
      </c>
      <c r="S14" s="53"/>
      <c r="T14" s="55">
        <f t="shared" si="2"/>
        <v>7.4074074074074077E-3</v>
      </c>
      <c r="U14" s="51">
        <f>IF('H1'!$D15="","",'H1'!$D15)</f>
        <v>86</v>
      </c>
      <c r="V14" s="53"/>
      <c r="W14" s="55">
        <f t="shared" si="3"/>
        <v>0.21234567901234569</v>
      </c>
      <c r="X14" s="51">
        <f>IF('H1'!$D16="","",'H1'!$D16)</f>
        <v>9</v>
      </c>
      <c r="Y14" s="53"/>
      <c r="Z14" s="55">
        <f t="shared" si="4"/>
        <v>2.2222222222222223E-2</v>
      </c>
      <c r="AA14" s="51">
        <f>IF('H1'!$D17="","",'H1'!$D17)</f>
        <v>16</v>
      </c>
      <c r="AB14" s="53"/>
      <c r="AC14" s="55">
        <f t="shared" si="5"/>
        <v>3.9506172839506172E-2</v>
      </c>
      <c r="AD14" s="51">
        <f>IF('H1'!$D18="","",'H1'!$D18)</f>
        <v>29</v>
      </c>
      <c r="AE14" s="53"/>
      <c r="AF14" s="55">
        <f t="shared" si="6"/>
        <v>7.160493827160494E-2</v>
      </c>
      <c r="AG14" s="51">
        <f>IF('H1'!$D19="","",'H1'!$D19)</f>
        <v>10</v>
      </c>
      <c r="AH14" s="53"/>
      <c r="AI14" s="55">
        <f t="shared" si="7"/>
        <v>2.4691358024691357E-2</v>
      </c>
      <c r="AJ14" s="51">
        <f>IF('H1'!$D20="","",'H1'!$D20)</f>
        <v>14</v>
      </c>
      <c r="AK14" s="53"/>
      <c r="AL14" s="55">
        <f t="shared" si="8"/>
        <v>3.4567901234567898E-2</v>
      </c>
      <c r="AM14" s="51">
        <f>IF('H1'!$D21="","",'H1'!$D21)</f>
        <v>35</v>
      </c>
      <c r="AN14" s="53"/>
      <c r="AO14" s="55">
        <f t="shared" si="9"/>
        <v>8.6419753086419748E-2</v>
      </c>
      <c r="AP14" s="51">
        <f>IF('H1'!$D22="","",'H1'!$D22)</f>
        <v>83</v>
      </c>
      <c r="AQ14" s="53"/>
      <c r="AR14" s="55">
        <f t="shared" si="10"/>
        <v>0.20493827160493827</v>
      </c>
    </row>
    <row r="15" spans="1:44" s="38" customFormat="1" ht="30" customHeight="1">
      <c r="A15" s="41"/>
      <c r="B15" s="306" t="str">
        <f>VLOOKUP("J1",Bureaux!$A$2:$C$29,2,FALSE)</f>
        <v>J1 - 0022  René Rücklin</v>
      </c>
      <c r="C15" s="43"/>
      <c r="D15" s="51">
        <f>IF('J1'!$D7="","",'J1'!$D7)</f>
        <v>574</v>
      </c>
      <c r="E15" s="52"/>
      <c r="F15" s="51">
        <f>IF('J1'!$D9="","",'J1'!$D9)</f>
        <v>190</v>
      </c>
      <c r="G15" s="53"/>
      <c r="H15" s="110">
        <f t="shared" si="0"/>
        <v>0.33101045296167247</v>
      </c>
      <c r="I15" s="51">
        <f>IF('J1'!$D10="","",'J1'!$D10)</f>
        <v>8</v>
      </c>
      <c r="J15" s="53"/>
      <c r="K15" s="51">
        <f>IF('J1'!$D11="","",'J1'!$D11)</f>
        <v>11</v>
      </c>
      <c r="L15" s="53"/>
      <c r="M15" s="51">
        <f>IF('J1'!$D12="","",'J1'!$D12)</f>
        <v>171</v>
      </c>
      <c r="N15" s="54"/>
      <c r="O15" s="51">
        <f>IF('J1'!$D13="","",'J1'!$D13)</f>
        <v>64</v>
      </c>
      <c r="P15" s="53"/>
      <c r="Q15" s="55">
        <f t="shared" si="1"/>
        <v>0.3742690058479532</v>
      </c>
      <c r="R15" s="51">
        <f>IF('J1'!$D14="","",'J1'!$D14)</f>
        <v>4</v>
      </c>
      <c r="S15" s="53"/>
      <c r="T15" s="55">
        <f t="shared" si="2"/>
        <v>2.3391812865497075E-2</v>
      </c>
      <c r="U15" s="51">
        <f>IF('J1'!$D15="","",'J1'!$D15)</f>
        <v>12</v>
      </c>
      <c r="V15" s="53"/>
      <c r="W15" s="55">
        <f t="shared" si="3"/>
        <v>7.0175438596491224E-2</v>
      </c>
      <c r="X15" s="51">
        <f>IF('J1'!$D16="","",'J1'!$D16)</f>
        <v>6</v>
      </c>
      <c r="Y15" s="53"/>
      <c r="Z15" s="55">
        <f t="shared" si="4"/>
        <v>3.5087719298245612E-2</v>
      </c>
      <c r="AA15" s="51">
        <f>IF('J1'!$D17="","",'J1'!$D17)</f>
        <v>4</v>
      </c>
      <c r="AB15" s="53"/>
      <c r="AC15" s="55">
        <f t="shared" si="5"/>
        <v>2.3391812865497075E-2</v>
      </c>
      <c r="AD15" s="51">
        <f>IF('J1'!$D18="","",'J1'!$D18)</f>
        <v>14</v>
      </c>
      <c r="AE15" s="53"/>
      <c r="AF15" s="55">
        <f t="shared" si="6"/>
        <v>8.1871345029239762E-2</v>
      </c>
      <c r="AG15" s="51">
        <f>IF('J1'!$D19="","",'J1'!$D19)</f>
        <v>4</v>
      </c>
      <c r="AH15" s="53"/>
      <c r="AI15" s="55">
        <f t="shared" si="7"/>
        <v>2.3391812865497075E-2</v>
      </c>
      <c r="AJ15" s="51">
        <f>IF('J1'!$D20="","",'J1'!$D20)</f>
        <v>8</v>
      </c>
      <c r="AK15" s="53"/>
      <c r="AL15" s="55">
        <f t="shared" si="8"/>
        <v>4.6783625730994149E-2</v>
      </c>
      <c r="AM15" s="51">
        <f>IF('J1'!$D21="","",'J1'!$D21)</f>
        <v>22</v>
      </c>
      <c r="AN15" s="53"/>
      <c r="AO15" s="55">
        <f t="shared" si="9"/>
        <v>0.12865497076023391</v>
      </c>
      <c r="AP15" s="51">
        <f>IF('J1'!$D22="","",'J1'!$D22)</f>
        <v>33</v>
      </c>
      <c r="AQ15" s="53"/>
      <c r="AR15" s="55">
        <f t="shared" si="10"/>
        <v>0.19298245614035087</v>
      </c>
    </row>
    <row r="16" spans="1:44" s="38" customFormat="1" ht="30" customHeight="1">
      <c r="A16" s="41"/>
      <c r="B16" s="306" t="str">
        <f>VLOOKUP("J2",Bureaux!$A$2:$C$29,2,FALSE)</f>
        <v>J2 - 0023  René Rücklin</v>
      </c>
      <c r="C16" s="43"/>
      <c r="D16" s="51">
        <f>IF('J2'!$D7="","",'J2'!$D7)</f>
        <v>804</v>
      </c>
      <c r="E16" s="52"/>
      <c r="F16" s="51">
        <f>IF('J2'!$D9="","",'J2'!$D9)</f>
        <v>263</v>
      </c>
      <c r="G16" s="53"/>
      <c r="H16" s="110">
        <f t="shared" si="0"/>
        <v>0.3271144278606965</v>
      </c>
      <c r="I16" s="51">
        <f>IF('J2'!$D10="","",'J2'!$D10)</f>
        <v>3</v>
      </c>
      <c r="J16" s="53"/>
      <c r="K16" s="51">
        <f>IF('J2'!$D11="","",'J2'!$D11)</f>
        <v>6</v>
      </c>
      <c r="L16" s="53"/>
      <c r="M16" s="51">
        <f>IF('J2'!$D12="","",'J2'!$D12)</f>
        <v>254</v>
      </c>
      <c r="N16" s="54"/>
      <c r="O16" s="51">
        <f>IF('J2'!$D13="","",'J2'!$D13)</f>
        <v>86</v>
      </c>
      <c r="P16" s="53"/>
      <c r="Q16" s="55">
        <f t="shared" si="1"/>
        <v>0.33858267716535434</v>
      </c>
      <c r="R16" s="51">
        <f>IF('J2'!$D14="","",'J2'!$D14)</f>
        <v>2</v>
      </c>
      <c r="S16" s="53"/>
      <c r="T16" s="55">
        <f t="shared" si="2"/>
        <v>7.874015748031496E-3</v>
      </c>
      <c r="U16" s="51">
        <f>IF('J2'!$D15="","",'J2'!$D15)</f>
        <v>36</v>
      </c>
      <c r="V16" s="53"/>
      <c r="W16" s="55">
        <f t="shared" si="3"/>
        <v>0.14173228346456693</v>
      </c>
      <c r="X16" s="51">
        <f>IF('J2'!$D16="","",'J2'!$D16)</f>
        <v>3</v>
      </c>
      <c r="Y16" s="53"/>
      <c r="Z16" s="55">
        <f t="shared" si="4"/>
        <v>1.1811023622047244E-2</v>
      </c>
      <c r="AA16" s="51">
        <f>IF('J2'!$D17="","",'J2'!$D17)</f>
        <v>9</v>
      </c>
      <c r="AB16" s="53"/>
      <c r="AC16" s="55">
        <f t="shared" si="5"/>
        <v>3.5433070866141732E-2</v>
      </c>
      <c r="AD16" s="51">
        <f>IF('J2'!$D18="","",'J2'!$D18)</f>
        <v>15</v>
      </c>
      <c r="AE16" s="53"/>
      <c r="AF16" s="55">
        <f t="shared" si="6"/>
        <v>5.905511811023622E-2</v>
      </c>
      <c r="AG16" s="51">
        <f>IF('J2'!$D19="","",'J2'!$D19)</f>
        <v>12</v>
      </c>
      <c r="AH16" s="53"/>
      <c r="AI16" s="55">
        <f t="shared" si="7"/>
        <v>4.7244094488188976E-2</v>
      </c>
      <c r="AJ16" s="51">
        <f>IF('J2'!$D20="","",'J2'!$D20)</f>
        <v>8</v>
      </c>
      <c r="AK16" s="53"/>
      <c r="AL16" s="55">
        <f t="shared" si="8"/>
        <v>3.1496062992125984E-2</v>
      </c>
      <c r="AM16" s="51">
        <f>IF('J2'!$D21="","",'J2'!$D21)</f>
        <v>35</v>
      </c>
      <c r="AN16" s="53"/>
      <c r="AO16" s="55">
        <f t="shared" si="9"/>
        <v>0.13779527559055119</v>
      </c>
      <c r="AP16" s="51">
        <f>IF('J2'!$D22="","",'J2'!$D22)</f>
        <v>48</v>
      </c>
      <c r="AQ16" s="53"/>
      <c r="AR16" s="55">
        <f t="shared" si="10"/>
        <v>0.1889763779527559</v>
      </c>
    </row>
    <row r="17" spans="1:44" s="38" customFormat="1" ht="30" customHeight="1">
      <c r="A17" s="41"/>
      <c r="B17" s="306" t="str">
        <f>VLOOKUP("J3",Bureaux!$A$2:$C$29,2,FALSE)</f>
        <v>J3 - 0024  René Rücklin</v>
      </c>
      <c r="C17" s="43"/>
      <c r="D17" s="51">
        <f>IF('J3'!$D7="","",'J3'!$D7)</f>
        <v>566</v>
      </c>
      <c r="E17" s="52"/>
      <c r="F17" s="51">
        <f>IF('J3'!$D9="","",'J3'!$D9)</f>
        <v>167</v>
      </c>
      <c r="G17" s="53"/>
      <c r="H17" s="110">
        <f t="shared" si="0"/>
        <v>0.29505300353356889</v>
      </c>
      <c r="I17" s="51">
        <f>IF('J3'!$D10="","",'J3'!$D10)</f>
        <v>9</v>
      </c>
      <c r="J17" s="53"/>
      <c r="K17" s="51">
        <f>IF('J3'!$D11="","",'J3'!$D11)</f>
        <v>6</v>
      </c>
      <c r="L17" s="53"/>
      <c r="M17" s="51">
        <f>IF('J3'!$D12="","",'J3'!$D12)</f>
        <v>152</v>
      </c>
      <c r="N17" s="54"/>
      <c r="O17" s="51">
        <f>IF('J3'!$D13="","",'J3'!$D13)</f>
        <v>40</v>
      </c>
      <c r="P17" s="53"/>
      <c r="Q17" s="55">
        <f t="shared" si="1"/>
        <v>0.26315789473684209</v>
      </c>
      <c r="R17" s="51">
        <f>IF('J3'!$D14="","",'J3'!$D14)</f>
        <v>1</v>
      </c>
      <c r="S17" s="53"/>
      <c r="T17" s="55">
        <f t="shared" si="2"/>
        <v>6.5789473684210523E-3</v>
      </c>
      <c r="U17" s="51">
        <f>IF('J3'!$D15="","",'J3'!$D15)</f>
        <v>17</v>
      </c>
      <c r="V17" s="53"/>
      <c r="W17" s="55">
        <f t="shared" si="3"/>
        <v>0.1118421052631579</v>
      </c>
      <c r="X17" s="51">
        <f>IF('J3'!$D16="","",'J3'!$D16)</f>
        <v>5</v>
      </c>
      <c r="Y17" s="53"/>
      <c r="Z17" s="55">
        <f t="shared" si="4"/>
        <v>3.2894736842105261E-2</v>
      </c>
      <c r="AA17" s="51">
        <f>IF('J3'!$D17="","",'J3'!$D17)</f>
        <v>3</v>
      </c>
      <c r="AB17" s="53"/>
      <c r="AC17" s="55">
        <f t="shared" si="5"/>
        <v>1.9736842105263157E-2</v>
      </c>
      <c r="AD17" s="51">
        <f>IF('J3'!$D18="","",'J3'!$D18)</f>
        <v>18</v>
      </c>
      <c r="AE17" s="53"/>
      <c r="AF17" s="55">
        <f t="shared" si="6"/>
        <v>0.11842105263157894</v>
      </c>
      <c r="AG17" s="51">
        <f>IF('J3'!$D19="","",'J3'!$D19)</f>
        <v>5</v>
      </c>
      <c r="AH17" s="53"/>
      <c r="AI17" s="55">
        <f t="shared" si="7"/>
        <v>3.2894736842105261E-2</v>
      </c>
      <c r="AJ17" s="51">
        <f>IF('J3'!$D20="","",'J3'!$D20)</f>
        <v>4</v>
      </c>
      <c r="AK17" s="53"/>
      <c r="AL17" s="55">
        <f t="shared" si="8"/>
        <v>2.6315789473684209E-2</v>
      </c>
      <c r="AM17" s="51">
        <f>IF('J3'!$D21="","",'J3'!$D21)</f>
        <v>19</v>
      </c>
      <c r="AN17" s="53"/>
      <c r="AO17" s="55">
        <f t="shared" si="9"/>
        <v>0.125</v>
      </c>
      <c r="AP17" s="51">
        <f>IF('J3'!$D22="","",'J3'!$D22)</f>
        <v>40</v>
      </c>
      <c r="AQ17" s="53"/>
      <c r="AR17" s="55">
        <f t="shared" si="10"/>
        <v>0.26315789473684209</v>
      </c>
    </row>
    <row r="18" spans="1:44" s="38" customFormat="1" ht="30" customHeight="1">
      <c r="A18" s="41"/>
      <c r="B18" s="306" t="str">
        <f>VLOOKUP("K1",Bureaux!$A$2:$C$29,2,FALSE)</f>
        <v>K1 - 0025  Louis Pergaud</v>
      </c>
      <c r="C18" s="43"/>
      <c r="D18" s="51">
        <f>IF('K1'!$D7="","",'K1'!$D7)</f>
        <v>958</v>
      </c>
      <c r="E18" s="52"/>
      <c r="F18" s="51">
        <f>IF('K1'!$D9="","",'K1'!$D9)</f>
        <v>267</v>
      </c>
      <c r="G18" s="53"/>
      <c r="H18" s="110">
        <f>IF(F18=""," ",F18/$D18)</f>
        <v>0.27870563674321502</v>
      </c>
      <c r="I18" s="51">
        <f>IF('K1'!$D10="","",'K1'!$D10)</f>
        <v>8</v>
      </c>
      <c r="J18" s="53"/>
      <c r="K18" s="51">
        <f>IF('K1'!$D11="","",'K1'!$D11)</f>
        <v>8</v>
      </c>
      <c r="L18" s="53"/>
      <c r="M18" s="51">
        <f>IF('K1'!$D12="","",'K1'!$D12)</f>
        <v>251</v>
      </c>
      <c r="N18" s="54"/>
      <c r="O18" s="51">
        <f>IF('K1'!$D13="","",'K1'!$D13)</f>
        <v>56</v>
      </c>
      <c r="P18" s="53"/>
      <c r="Q18" s="55">
        <f>IF(O18=""," ",O18/$M18)</f>
        <v>0.22310756972111553</v>
      </c>
      <c r="R18" s="51">
        <f>IF('K1'!$D14="","",'K1'!$D14)</f>
        <v>2</v>
      </c>
      <c r="S18" s="53"/>
      <c r="T18" s="55">
        <f>IF(R18=""," ",R18/$M18)</f>
        <v>7.9681274900398405E-3</v>
      </c>
      <c r="U18" s="51">
        <f>IF('K1'!$D15="","",'K1'!$D15)</f>
        <v>42</v>
      </c>
      <c r="V18" s="53"/>
      <c r="W18" s="55">
        <f>IF(U18=""," ",U18/$M18)</f>
        <v>0.16733067729083664</v>
      </c>
      <c r="X18" s="51">
        <f>IF('K1'!$D16="","",'K1'!$D16)</f>
        <v>3</v>
      </c>
      <c r="Y18" s="53"/>
      <c r="Z18" s="55">
        <f>IF(X18=""," ",X18/$M18)</f>
        <v>1.1952191235059761E-2</v>
      </c>
      <c r="AA18" s="51">
        <f>IF('K1'!$D17="","",'K1'!$D17)</f>
        <v>10</v>
      </c>
      <c r="AB18" s="53"/>
      <c r="AC18" s="55">
        <f>IF(AA18=""," ",AA18/$M18)</f>
        <v>3.9840637450199202E-2</v>
      </c>
      <c r="AD18" s="51">
        <f>IF('K1'!$D18="","",'K1'!$D18)</f>
        <v>28</v>
      </c>
      <c r="AE18" s="53"/>
      <c r="AF18" s="55">
        <f>IF(AD18=""," ",AD18/$M18)</f>
        <v>0.11155378486055777</v>
      </c>
      <c r="AG18" s="51">
        <f>IF('K1'!$D19="","",'K1'!$D19)</f>
        <v>18</v>
      </c>
      <c r="AH18" s="53"/>
      <c r="AI18" s="55">
        <f>IF(AG18=""," ",AG18/$M18)</f>
        <v>7.1713147410358571E-2</v>
      </c>
      <c r="AJ18" s="51">
        <f>IF('K1'!$D20="","",'K1'!$D20)</f>
        <v>11</v>
      </c>
      <c r="AK18" s="53"/>
      <c r="AL18" s="55">
        <f>IF(AJ18=""," ",AJ18/$M18)</f>
        <v>4.3824701195219126E-2</v>
      </c>
      <c r="AM18" s="51">
        <f>IF('K1'!$D21="","",'K1'!$D21)</f>
        <v>22</v>
      </c>
      <c r="AN18" s="53"/>
      <c r="AO18" s="55">
        <f>IF(AM18=""," ",AM18/$M18)</f>
        <v>8.7649402390438252E-2</v>
      </c>
      <c r="AP18" s="51">
        <f>IF('K1'!$D22="","",'K1'!$D22)</f>
        <v>59</v>
      </c>
      <c r="AQ18" s="53"/>
      <c r="AR18" s="55">
        <f>IF(AP18=""," ",AP18/$M18)</f>
        <v>0.23505976095617531</v>
      </c>
    </row>
    <row r="19" spans="1:44" s="38" customFormat="1" ht="30" customHeight="1">
      <c r="A19" s="41"/>
      <c r="B19" s="306" t="str">
        <f>VLOOKUP("K2",Bureaux!$A$2:$C$29,2,FALSE)</f>
        <v>K2 - 0026  Louis Pergaud</v>
      </c>
      <c r="C19" s="43"/>
      <c r="D19" s="51">
        <f>IF('K2'!$D7="","",'K2'!$D7)</f>
        <v>782</v>
      </c>
      <c r="E19" s="52"/>
      <c r="F19" s="51">
        <f>IF('K2'!$D9="","",'K2'!$D9)</f>
        <v>211</v>
      </c>
      <c r="G19" s="53"/>
      <c r="H19" s="110">
        <f>IF(F19=""," ",F19/$D19)</f>
        <v>0.26982097186700765</v>
      </c>
      <c r="I19" s="51">
        <f>IF('K2'!$D10="","",'K2'!$D10)</f>
        <v>7</v>
      </c>
      <c r="J19" s="53"/>
      <c r="K19" s="51">
        <f>IF('K2'!$D11="","",'K2'!$D11)</f>
        <v>7</v>
      </c>
      <c r="L19" s="53"/>
      <c r="M19" s="51">
        <f>IF('K2'!$D12="","",'K2'!$D12)</f>
        <v>197</v>
      </c>
      <c r="N19" s="54"/>
      <c r="O19" s="51">
        <f>IF('K2'!$D13="","",'K2'!$D13)</f>
        <v>58</v>
      </c>
      <c r="P19" s="53"/>
      <c r="Q19" s="55">
        <f>IF(O19=""," ",O19/$M19)</f>
        <v>0.29441624365482233</v>
      </c>
      <c r="R19" s="51">
        <f>IF('K2'!$D14="","",'K2'!$D14)</f>
        <v>3</v>
      </c>
      <c r="S19" s="53"/>
      <c r="T19" s="55">
        <f>IF(R19=""," ",R19/$M19)</f>
        <v>1.5228426395939087E-2</v>
      </c>
      <c r="U19" s="51">
        <f>IF('K2'!$D15="","",'K2'!$D15)</f>
        <v>20</v>
      </c>
      <c r="V19" s="53"/>
      <c r="W19" s="55">
        <f>IF(U19=""," ",U19/$M19)</f>
        <v>0.10152284263959391</v>
      </c>
      <c r="X19" s="51">
        <f>IF('K2'!$D16="","",'K2'!$D16)</f>
        <v>3</v>
      </c>
      <c r="Y19" s="53"/>
      <c r="Z19" s="55">
        <f>IF(X19=""," ",X19/$M19)</f>
        <v>1.5228426395939087E-2</v>
      </c>
      <c r="AA19" s="51">
        <f>IF('K2'!$D17="","",'K2'!$D17)</f>
        <v>8</v>
      </c>
      <c r="AB19" s="53"/>
      <c r="AC19" s="55">
        <f>IF(AA19=""," ",AA19/$M19)</f>
        <v>4.060913705583756E-2</v>
      </c>
      <c r="AD19" s="51">
        <f>IF('K2'!$D18="","",'K2'!$D18)</f>
        <v>20</v>
      </c>
      <c r="AE19" s="53"/>
      <c r="AF19" s="55">
        <f>IF(AD19=""," ",AD19/$M19)</f>
        <v>0.10152284263959391</v>
      </c>
      <c r="AG19" s="51">
        <f>IF('K2'!$D19="","",'K2'!$D19)</f>
        <v>5</v>
      </c>
      <c r="AH19" s="53"/>
      <c r="AI19" s="55">
        <f>IF(AG19=""," ",AG19/$M19)</f>
        <v>2.5380710659898477E-2</v>
      </c>
      <c r="AJ19" s="51">
        <f>IF('K2'!$D20="","",'K2'!$D20)</f>
        <v>3</v>
      </c>
      <c r="AK19" s="53"/>
      <c r="AL19" s="55">
        <f>IF(AJ19=""," ",AJ19/$M19)</f>
        <v>1.5228426395939087E-2</v>
      </c>
      <c r="AM19" s="51">
        <f>IF('K2'!$D21="","",'K2'!$D21)</f>
        <v>24</v>
      </c>
      <c r="AN19" s="53"/>
      <c r="AO19" s="55">
        <f>IF(AM19=""," ",AM19/$M19)</f>
        <v>0.12182741116751269</v>
      </c>
      <c r="AP19" s="51">
        <f>IF('K2'!$D22="","",'K2'!$D22)</f>
        <v>53</v>
      </c>
      <c r="AQ19" s="53"/>
      <c r="AR19" s="55">
        <f>IF(AP19=""," ",AP19/$M19)</f>
        <v>0.26903553299492383</v>
      </c>
    </row>
    <row r="20" spans="1:44" s="38" customFormat="1" ht="30" customHeight="1">
      <c r="A20" s="41"/>
      <c r="B20" s="306" t="str">
        <f>VLOOKUP("L1",Bureaux!$A$2:$C$29,2,FALSE)</f>
        <v>L1 - 0027  Les Barres</v>
      </c>
      <c r="C20" s="43"/>
      <c r="D20" s="51">
        <f>IF('L1'!$D7="","",'L1'!$D7)</f>
        <v>1347</v>
      </c>
      <c r="E20" s="52"/>
      <c r="F20" s="51">
        <f>IF('L1'!$D9="","",'L1'!$D9)</f>
        <v>577</v>
      </c>
      <c r="G20" s="53"/>
      <c r="H20" s="110">
        <f>IF(F20=""," ",F20/$D20)</f>
        <v>0.42835931700074237</v>
      </c>
      <c r="I20" s="51">
        <f>IF('L1'!$D10="","",'L1'!$D10)</f>
        <v>10</v>
      </c>
      <c r="J20" s="53"/>
      <c r="K20" s="51">
        <f>IF('L1'!$D11="","",'L1'!$D11)</f>
        <v>7</v>
      </c>
      <c r="L20" s="53"/>
      <c r="M20" s="51">
        <f>IF('L1'!$D12="","",'L1'!$D12)</f>
        <v>560</v>
      </c>
      <c r="N20" s="54"/>
      <c r="O20" s="51">
        <f>IF('L1'!$D13="","",'L1'!$D13)</f>
        <v>134</v>
      </c>
      <c r="P20" s="53"/>
      <c r="Q20" s="55">
        <f>IF(O20=""," ",O20/$M20)</f>
        <v>0.2392857142857143</v>
      </c>
      <c r="R20" s="51">
        <f>IF('L1'!$D14="","",'L1'!$D14)</f>
        <v>4</v>
      </c>
      <c r="S20" s="53"/>
      <c r="T20" s="55">
        <f>IF(R20=""," ",R20/$M20)</f>
        <v>7.1428571428571426E-3</v>
      </c>
      <c r="U20" s="51">
        <f>IF('L1'!$D15="","",'L1'!$D15)</f>
        <v>101</v>
      </c>
      <c r="V20" s="53"/>
      <c r="W20" s="55">
        <f>IF(U20=""," ",U20/$M20)</f>
        <v>0.18035714285714285</v>
      </c>
      <c r="X20" s="51">
        <f>IF('L1'!$D16="","",'L1'!$D16)</f>
        <v>19</v>
      </c>
      <c r="Y20" s="53"/>
      <c r="Z20" s="55">
        <f>IF(X20=""," ",X20/$M20)</f>
        <v>3.3928571428571426E-2</v>
      </c>
      <c r="AA20" s="51">
        <f>IF('L1'!$D17="","",'L1'!$D17)</f>
        <v>24</v>
      </c>
      <c r="AB20" s="53"/>
      <c r="AC20" s="55">
        <f>IF(AA20=""," ",AA20/$M20)</f>
        <v>4.2857142857142858E-2</v>
      </c>
      <c r="AD20" s="51">
        <f>IF('L1'!$D18="","",'L1'!$D18)</f>
        <v>38</v>
      </c>
      <c r="AE20" s="53"/>
      <c r="AF20" s="55">
        <f>IF(AD20=""," ",AD20/$M20)</f>
        <v>6.7857142857142852E-2</v>
      </c>
      <c r="AG20" s="51">
        <f>IF('L1'!$D19="","",'L1'!$D19)</f>
        <v>14</v>
      </c>
      <c r="AH20" s="53"/>
      <c r="AI20" s="55">
        <f>IF(AG20=""," ",AG20/$M20)</f>
        <v>2.5000000000000001E-2</v>
      </c>
      <c r="AJ20" s="51">
        <f>IF('L1'!$D20="","",'L1'!$D20)</f>
        <v>23</v>
      </c>
      <c r="AK20" s="53"/>
      <c r="AL20" s="55">
        <f>IF(AJ20=""," ",AJ20/$M20)</f>
        <v>4.1071428571428571E-2</v>
      </c>
      <c r="AM20" s="51">
        <f>IF('L1'!$D21="","",'L1'!$D21)</f>
        <v>54</v>
      </c>
      <c r="AN20" s="53"/>
      <c r="AO20" s="55">
        <f>IF(AM20=""," ",AM20/$M20)</f>
        <v>9.6428571428571433E-2</v>
      </c>
      <c r="AP20" s="51">
        <f>IF('L1'!$D22="","",'L1'!$D22)</f>
        <v>149</v>
      </c>
      <c r="AQ20" s="53"/>
      <c r="AR20" s="55">
        <f>IF(AP20=""," ",AP20/$M20)</f>
        <v>0.26607142857142857</v>
      </c>
    </row>
    <row r="21" spans="1:44" s="38" customFormat="1" ht="30" customHeight="1">
      <c r="A21" s="41"/>
      <c r="B21" s="306" t="str">
        <f>VLOOKUP("L2",Bureaux!$A$2:$C$29,2,FALSE)</f>
        <v>L2 - 0028  Les Barres</v>
      </c>
      <c r="C21" s="43"/>
      <c r="D21" s="51">
        <f>IF('L2'!$D7="","",'L2'!$D7)</f>
        <v>1159</v>
      </c>
      <c r="E21" s="52"/>
      <c r="F21" s="51">
        <f>IF('L2'!$D9="","",'L2'!$D9)</f>
        <v>544</v>
      </c>
      <c r="G21" s="53"/>
      <c r="H21" s="110">
        <f>IF(F21=""," ",F21/$D21)</f>
        <v>0.46937014667817084</v>
      </c>
      <c r="I21" s="51">
        <f>IF('L2'!$D10="","",'L2'!$D10)</f>
        <v>12</v>
      </c>
      <c r="J21" s="53"/>
      <c r="K21" s="51">
        <f>IF('L2'!$D11="","",'L2'!$D11)</f>
        <v>17</v>
      </c>
      <c r="L21" s="53"/>
      <c r="M21" s="51">
        <f>IF('L2'!$D12="","",'L2'!$D12)</f>
        <v>515</v>
      </c>
      <c r="N21" s="54"/>
      <c r="O21" s="51">
        <f>IF('L2'!$D13="","",'L2'!$D13)</f>
        <v>145</v>
      </c>
      <c r="P21" s="53"/>
      <c r="Q21" s="55">
        <f>IF(O21=""," ",O21/$M21)</f>
        <v>0.28155339805825241</v>
      </c>
      <c r="R21" s="51">
        <f>IF('L2'!$D14="","",'L2'!$D14)</f>
        <v>4</v>
      </c>
      <c r="S21" s="53"/>
      <c r="T21" s="55">
        <f>IF(R21=""," ",R21/$M21)</f>
        <v>7.7669902912621356E-3</v>
      </c>
      <c r="U21" s="51">
        <f>IF('L2'!$D15="","",'L2'!$D15)</f>
        <v>85</v>
      </c>
      <c r="V21" s="53"/>
      <c r="W21" s="55">
        <f>IF(U21=""," ",U21/$M21)</f>
        <v>0.1650485436893204</v>
      </c>
      <c r="X21" s="51">
        <f>IF('L2'!$D16="","",'L2'!$D16)</f>
        <v>12</v>
      </c>
      <c r="Y21" s="53"/>
      <c r="Z21" s="55">
        <f>IF(X21=""," ",X21/$M21)</f>
        <v>2.3300970873786409E-2</v>
      </c>
      <c r="AA21" s="51">
        <f>IF('L2'!$D17="","",'L2'!$D17)</f>
        <v>26</v>
      </c>
      <c r="AB21" s="53"/>
      <c r="AC21" s="55">
        <f>IF(AA21=""," ",AA21/$M21)</f>
        <v>5.0485436893203881E-2</v>
      </c>
      <c r="AD21" s="51">
        <f>IF('L2'!$D18="","",'L2'!$D18)</f>
        <v>43</v>
      </c>
      <c r="AE21" s="53"/>
      <c r="AF21" s="55">
        <f>IF(AD21=""," ",AD21/$M21)</f>
        <v>8.3495145631067955E-2</v>
      </c>
      <c r="AG21" s="51">
        <f>IF('L2'!$D19="","",'L2'!$D19)</f>
        <v>5</v>
      </c>
      <c r="AH21" s="53"/>
      <c r="AI21" s="55">
        <f>IF(AG21=""," ",AG21/$M21)</f>
        <v>9.7087378640776691E-3</v>
      </c>
      <c r="AJ21" s="51">
        <f>IF('L2'!$D20="","",'L2'!$D20)</f>
        <v>12</v>
      </c>
      <c r="AK21" s="53"/>
      <c r="AL21" s="55">
        <f>IF(AJ21=""," ",AJ21/$M21)</f>
        <v>2.3300970873786409E-2</v>
      </c>
      <c r="AM21" s="51">
        <f>IF('L2'!$D21="","",'L2'!$D21)</f>
        <v>42</v>
      </c>
      <c r="AN21" s="53"/>
      <c r="AO21" s="55">
        <f>IF(AM21=""," ",AM21/$M21)</f>
        <v>8.155339805825243E-2</v>
      </c>
      <c r="AP21" s="51">
        <f>IF('L2'!$D22="","",'L2'!$D22)</f>
        <v>141</v>
      </c>
      <c r="AQ21" s="53"/>
      <c r="AR21" s="55">
        <f>IF(AP21=""," ",AP21/$M21)</f>
        <v>0.27378640776699031</v>
      </c>
    </row>
    <row r="22" spans="1:44" s="38" customFormat="1" ht="30" customHeight="1">
      <c r="A22" s="41"/>
      <c r="B22" s="131"/>
      <c r="C22" s="43"/>
      <c r="D22" s="51"/>
      <c r="E22" s="52"/>
      <c r="F22" s="51"/>
      <c r="G22" s="53"/>
      <c r="H22" s="119"/>
      <c r="I22" s="51"/>
      <c r="J22" s="53"/>
      <c r="K22" s="51"/>
      <c r="L22" s="53"/>
      <c r="M22" s="51"/>
      <c r="N22" s="54"/>
      <c r="O22" s="51"/>
      <c r="P22" s="53"/>
      <c r="Q22" s="55"/>
      <c r="R22" s="51"/>
      <c r="S22" s="53"/>
      <c r="T22" s="55"/>
      <c r="U22" s="51"/>
      <c r="V22" s="53"/>
      <c r="W22" s="55"/>
      <c r="X22" s="51"/>
      <c r="Y22" s="53"/>
      <c r="Z22" s="55"/>
      <c r="AA22" s="51"/>
      <c r="AB22" s="53"/>
      <c r="AC22" s="55"/>
      <c r="AD22" s="51"/>
      <c r="AE22" s="53"/>
      <c r="AF22" s="55"/>
      <c r="AG22" s="51"/>
      <c r="AH22" s="53"/>
      <c r="AI22" s="55"/>
      <c r="AJ22" s="51"/>
      <c r="AK22" s="53"/>
      <c r="AL22" s="55"/>
      <c r="AM22" s="51"/>
      <c r="AN22" s="53"/>
      <c r="AO22" s="55"/>
      <c r="AP22" s="51"/>
      <c r="AQ22" s="53"/>
      <c r="AR22" s="55"/>
    </row>
    <row r="23" spans="1:44" s="94" customFormat="1" ht="30" customHeight="1">
      <c r="A23" s="86"/>
      <c r="B23" s="87" t="s">
        <v>58</v>
      </c>
      <c r="C23" s="88"/>
      <c r="D23" s="89">
        <f>SUM(D$12:D$21)</f>
        <v>8632</v>
      </c>
      <c r="E23" s="90"/>
      <c r="F23" s="89">
        <f>SUM(F12:F21)</f>
        <v>3258</v>
      </c>
      <c r="G23" s="91"/>
      <c r="H23" s="120">
        <f>IF(F23=0," ",F23/$D23)</f>
        <v>0.37743280815569974</v>
      </c>
      <c r="I23" s="89">
        <f>SUM(I12:J21)</f>
        <v>83</v>
      </c>
      <c r="J23" s="91"/>
      <c r="K23" s="89">
        <f>SUM(K12:L21)</f>
        <v>84</v>
      </c>
      <c r="L23" s="91"/>
      <c r="M23" s="89">
        <f>SUM(M12:M21)</f>
        <v>3091</v>
      </c>
      <c r="N23" s="92"/>
      <c r="O23" s="89">
        <f>SUM(O12:P21)</f>
        <v>877</v>
      </c>
      <c r="P23" s="91"/>
      <c r="Q23" s="93">
        <f>IF(O23=0," ",O23/$M23)</f>
        <v>0.28372694920737623</v>
      </c>
      <c r="R23" s="89">
        <f>SUM(R12:R21)</f>
        <v>29</v>
      </c>
      <c r="S23" s="91"/>
      <c r="T23" s="93">
        <f>IF(R23=0," ",R23/$M23)</f>
        <v>9.382076997735361E-3</v>
      </c>
      <c r="U23" s="89">
        <f>SUM(U12:U21)</f>
        <v>470</v>
      </c>
      <c r="V23" s="91"/>
      <c r="W23" s="93">
        <f>IF(U23=0," ",U23/$M23)</f>
        <v>0.15205435134260756</v>
      </c>
      <c r="X23" s="89">
        <f>SUM(X12:X21)</f>
        <v>73</v>
      </c>
      <c r="Y23" s="91"/>
      <c r="Z23" s="93">
        <f>IF(X23=0," ",X23/$M23)</f>
        <v>2.361695244257522E-2</v>
      </c>
      <c r="AA23" s="89">
        <f>SUM(AA12:AA21)</f>
        <v>131</v>
      </c>
      <c r="AB23" s="91"/>
      <c r="AC23" s="93">
        <f>IF(AA23=0," ",AA23/$M23)</f>
        <v>4.2381106438045942E-2</v>
      </c>
      <c r="AD23" s="89">
        <f>SUM(AD12:AD21)</f>
        <v>264</v>
      </c>
      <c r="AE23" s="91"/>
      <c r="AF23" s="93">
        <f>IF(AD23=0," ",AD23/$M23)</f>
        <v>8.5409252669039148E-2</v>
      </c>
      <c r="AG23" s="89">
        <f>SUM(AG12:AG21)</f>
        <v>89</v>
      </c>
      <c r="AH23" s="91"/>
      <c r="AI23" s="93">
        <f>IF(AG23=0," ",AG23/$M23)</f>
        <v>2.879327078615335E-2</v>
      </c>
      <c r="AJ23" s="89">
        <f>SUM(AJ12:AJ21)</f>
        <v>104</v>
      </c>
      <c r="AK23" s="91"/>
      <c r="AL23" s="93">
        <f>IF(AJ23=0," ",AJ23/$M23)</f>
        <v>3.3646069233257844E-2</v>
      </c>
      <c r="AM23" s="89">
        <f>SUM(AM12:AN21)</f>
        <v>302</v>
      </c>
      <c r="AN23" s="91"/>
      <c r="AO23" s="93">
        <f>IF(AM23=0," ",AM23/$M23)</f>
        <v>9.7703008735037206E-2</v>
      </c>
      <c r="AP23" s="89">
        <f>SUM(AP12:AQ21)</f>
        <v>752</v>
      </c>
      <c r="AQ23" s="91"/>
      <c r="AR23" s="93">
        <f>IF(AP23=0," ",AP23/$M23)</f>
        <v>0.24328696214817211</v>
      </c>
    </row>
    <row r="24" spans="1:44" s="38" customFormat="1" ht="30" customHeight="1" thickBot="1">
      <c r="A24" s="95"/>
      <c r="B24" s="96"/>
      <c r="C24" s="97"/>
      <c r="D24" s="98"/>
      <c r="E24" s="99"/>
      <c r="F24" s="98"/>
      <c r="G24" s="100"/>
      <c r="H24" s="98"/>
      <c r="I24" s="98"/>
      <c r="J24" s="100"/>
      <c r="K24" s="98"/>
      <c r="L24" s="100"/>
      <c r="M24" s="98"/>
      <c r="N24" s="101"/>
      <c r="O24" s="98"/>
      <c r="P24" s="100"/>
      <c r="Q24" s="102"/>
      <c r="R24" s="98"/>
      <c r="S24" s="100"/>
      <c r="T24" s="102"/>
      <c r="U24" s="98"/>
      <c r="V24" s="100"/>
      <c r="W24" s="102"/>
      <c r="X24" s="98"/>
      <c r="Y24" s="100"/>
      <c r="Z24" s="102"/>
      <c r="AA24" s="98"/>
      <c r="AB24" s="100"/>
      <c r="AC24" s="102"/>
      <c r="AD24" s="98"/>
      <c r="AE24" s="100"/>
      <c r="AF24" s="102"/>
      <c r="AG24" s="98"/>
      <c r="AH24" s="100"/>
      <c r="AI24" s="102"/>
      <c r="AJ24" s="98"/>
      <c r="AK24" s="100"/>
      <c r="AL24" s="102"/>
      <c r="AM24" s="98"/>
      <c r="AN24" s="100"/>
      <c r="AO24" s="102"/>
      <c r="AP24" s="98"/>
      <c r="AQ24" s="100"/>
      <c r="AR24" s="102"/>
    </row>
    <row r="25" spans="1:44" s="35" customFormat="1" ht="30" customHeight="1" thickBot="1">
      <c r="B25" s="105"/>
      <c r="C25" s="47"/>
      <c r="D25" s="106"/>
      <c r="E25" s="62"/>
      <c r="F25" s="106"/>
      <c r="G25" s="107"/>
      <c r="H25" s="106"/>
      <c r="I25" s="106"/>
      <c r="J25" s="107"/>
      <c r="K25" s="106"/>
      <c r="L25" s="107"/>
      <c r="M25" s="106"/>
      <c r="N25" s="107"/>
      <c r="O25" s="106"/>
      <c r="P25" s="107"/>
      <c r="Q25" s="108"/>
      <c r="R25" s="106"/>
      <c r="S25" s="107"/>
      <c r="T25" s="108"/>
      <c r="U25" s="106"/>
      <c r="V25" s="107"/>
      <c r="W25" s="108"/>
      <c r="X25" s="106"/>
      <c r="Y25" s="107"/>
      <c r="Z25" s="108"/>
      <c r="AA25" s="106"/>
      <c r="AB25" s="107"/>
      <c r="AC25" s="108"/>
      <c r="AD25" s="106"/>
      <c r="AE25" s="107"/>
      <c r="AF25" s="108"/>
      <c r="AG25" s="106"/>
      <c r="AH25" s="107"/>
      <c r="AI25" s="108"/>
      <c r="AJ25" s="106"/>
      <c r="AK25" s="107"/>
      <c r="AL25" s="108"/>
      <c r="AM25" s="106"/>
      <c r="AN25" s="107"/>
      <c r="AO25" s="108"/>
      <c r="AP25" s="106"/>
      <c r="AQ25" s="107"/>
      <c r="AR25" s="108"/>
    </row>
    <row r="26" spans="1:44" s="38" customFormat="1" ht="30" customHeight="1">
      <c r="A26" s="121"/>
      <c r="B26" s="128" t="s">
        <v>54</v>
      </c>
      <c r="C26" s="122"/>
      <c r="D26" s="123"/>
      <c r="E26" s="124"/>
      <c r="F26" s="123"/>
      <c r="G26" s="125"/>
      <c r="H26" s="123"/>
      <c r="I26" s="111">
        <f>IF(I23=0," ",I23/$F23)</f>
        <v>2.5475751995089013E-2</v>
      </c>
      <c r="J26" s="125"/>
      <c r="K26" s="111">
        <f>IF(K23=0," ",K23/$F23)</f>
        <v>2.5782688766114181E-2</v>
      </c>
      <c r="L26" s="125"/>
      <c r="M26" s="111">
        <f>IF(M23=0," ",M23/$F23)</f>
        <v>0.94874155923879677</v>
      </c>
      <c r="N26" s="126"/>
      <c r="O26" s="123"/>
      <c r="P26" s="125"/>
      <c r="Q26" s="127"/>
      <c r="R26" s="123"/>
      <c r="S26" s="125"/>
      <c r="T26" s="127"/>
      <c r="U26" s="123"/>
      <c r="V26" s="125"/>
      <c r="W26" s="127"/>
      <c r="X26" s="123"/>
      <c r="Y26" s="125"/>
      <c r="Z26" s="127"/>
      <c r="AA26" s="123"/>
      <c r="AB26" s="125"/>
      <c r="AC26" s="127"/>
      <c r="AD26" s="123"/>
      <c r="AE26" s="125"/>
      <c r="AF26" s="127"/>
      <c r="AG26" s="123"/>
      <c r="AH26" s="125"/>
      <c r="AI26" s="127"/>
      <c r="AJ26" s="123"/>
      <c r="AK26" s="125"/>
      <c r="AL26" s="127"/>
      <c r="AM26" s="123"/>
      <c r="AN26" s="125"/>
      <c r="AO26" s="127"/>
      <c r="AP26" s="123"/>
      <c r="AQ26" s="125"/>
      <c r="AR26" s="127"/>
    </row>
    <row r="27" spans="1:44" s="38" customFormat="1" ht="30" customHeight="1" thickBot="1">
      <c r="A27" s="45"/>
      <c r="B27" s="129" t="s">
        <v>41</v>
      </c>
      <c r="C27" s="46"/>
      <c r="D27" s="56"/>
      <c r="E27" s="57"/>
      <c r="F27" s="56"/>
      <c r="G27" s="58"/>
      <c r="H27" s="56"/>
      <c r="I27" s="130">
        <f>IF(I23=0," ",I23/$D23)</f>
        <v>9.6153846153846159E-3</v>
      </c>
      <c r="J27" s="58"/>
      <c r="K27" s="130">
        <f>IF(K23=0," ",K23/$D23)</f>
        <v>9.7312326227988882E-3</v>
      </c>
      <c r="L27" s="58"/>
      <c r="M27" s="130">
        <f>IF(M23=0," ",M23/$D23)</f>
        <v>0.3580861909175162</v>
      </c>
      <c r="N27" s="59"/>
      <c r="O27" s="130">
        <f>IF(O23=0," ",O23/$D23)</f>
        <v>0.10159870250231696</v>
      </c>
      <c r="P27" s="58"/>
      <c r="Q27" s="60"/>
      <c r="R27" s="130">
        <f>IF(R23=0," ",R23/$D23)</f>
        <v>3.3595922150139019E-3</v>
      </c>
      <c r="S27" s="58"/>
      <c r="T27" s="60"/>
      <c r="U27" s="130">
        <f>IF(U23=0," ",U23/$D23)</f>
        <v>5.4448563484708064E-2</v>
      </c>
      <c r="V27" s="58"/>
      <c r="W27" s="60"/>
      <c r="X27" s="130">
        <f>IF(X23=0," ",X23/$D23)</f>
        <v>8.456904541241891E-3</v>
      </c>
      <c r="Y27" s="58"/>
      <c r="Z27" s="60"/>
      <c r="AA27" s="130">
        <f>IF(AA23=0," ",AA23/$D23)</f>
        <v>1.5176088971269694E-2</v>
      </c>
      <c r="AB27" s="58"/>
      <c r="AC27" s="60"/>
      <c r="AD27" s="130">
        <f>IF(AD23=0," ",AD23/$D23)</f>
        <v>3.0583873957367932E-2</v>
      </c>
      <c r="AE27" s="58"/>
      <c r="AF27" s="60"/>
      <c r="AG27" s="130">
        <f>IF(AG23=0," ",AG23/$D23)</f>
        <v>1.031047265987025E-2</v>
      </c>
      <c r="AH27" s="58"/>
      <c r="AI27" s="60"/>
      <c r="AJ27" s="130">
        <f>IF(AJ23=0," ",AJ23/$D23)</f>
        <v>1.2048192771084338E-2</v>
      </c>
      <c r="AK27" s="58"/>
      <c r="AL27" s="60"/>
      <c r="AM27" s="130">
        <f>IF(AM23=0," ",AM23/$D23)</f>
        <v>3.4986098239110287E-2</v>
      </c>
      <c r="AN27" s="58"/>
      <c r="AO27" s="60"/>
      <c r="AP27" s="130">
        <f>IF(AP23=0," ",AP23/$D23)</f>
        <v>8.7117701575532905E-2</v>
      </c>
      <c r="AQ27" s="58"/>
      <c r="AR27" s="60"/>
    </row>
    <row r="28" spans="1:44" ht="3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ht="3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ht="3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ht="3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ht="3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3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3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3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3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3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3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3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ht="3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3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3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3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3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3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3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3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3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3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3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3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3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3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3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3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3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3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3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3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3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3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3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3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3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3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3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3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3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3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3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</sheetData>
  <mergeCells count="31">
    <mergeCell ref="E1:O3"/>
    <mergeCell ref="AD10:AE10"/>
    <mergeCell ref="AM10:AN10"/>
    <mergeCell ref="AD8:AE8"/>
    <mergeCell ref="AM8:AN8"/>
    <mergeCell ref="AD9:AE9"/>
    <mergeCell ref="AM9:AN9"/>
    <mergeCell ref="AA8:AB8"/>
    <mergeCell ref="AA9:AB9"/>
    <mergeCell ref="AA10:AB10"/>
    <mergeCell ref="U8:V8"/>
    <mergeCell ref="U9:V9"/>
    <mergeCell ref="U10:V10"/>
    <mergeCell ref="X10:Y10"/>
    <mergeCell ref="O10:P10"/>
    <mergeCell ref="X9:Y9"/>
    <mergeCell ref="X8:Y8"/>
    <mergeCell ref="O8:P8"/>
    <mergeCell ref="O9:P9"/>
    <mergeCell ref="R10:S10"/>
    <mergeCell ref="R9:S9"/>
    <mergeCell ref="R8:S8"/>
    <mergeCell ref="AP8:AQ8"/>
    <mergeCell ref="AP9:AQ9"/>
    <mergeCell ref="AP10:AQ10"/>
    <mergeCell ref="AG8:AH8"/>
    <mergeCell ref="AJ8:AK8"/>
    <mergeCell ref="AG9:AH9"/>
    <mergeCell ref="AJ9:AK9"/>
    <mergeCell ref="AG10:AH10"/>
    <mergeCell ref="AJ10:AK10"/>
  </mergeCells>
  <phoneticPr fontId="0" type="noConversion"/>
  <printOptions horizontalCentered="1"/>
  <pageMargins left="0.19685039370078741" right="0.23622047244094491" top="0.98425196850393704" bottom="0.51181102362204722" header="0.39370078740157483" footer="0.51181102362204722"/>
  <pageSetup paperSize="9" scale="30" orientation="landscape" horizontalDpi="4294967292" verticalDpi="4294967292" r:id="rId1"/>
  <headerFooter alignWithMargins="0">
    <oddHeader>&amp;L&amp;"Times New Roman,Normal"&amp;12Mairie de Belfort&amp;C&amp;"Times New Roman,Gras"&amp;16&amp;EÉLECTIONS RÉGIONALES  (1er Tour)&amp;R&amp;"Times New Roman,Normal"&amp;12 6 Décembre 2015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euil29">
    <pageSetUpPr fitToPage="1"/>
  </sheetPr>
  <dimension ref="A1:AR74"/>
  <sheetViews>
    <sheetView showGridLines="0" zoomScale="60" zoomScaleNormal="60" workbookViewId="0">
      <selection activeCell="AT12" sqref="AT12"/>
    </sheetView>
  </sheetViews>
  <sheetFormatPr baseColWidth="10" defaultRowHeight="30" customHeight="1"/>
  <cols>
    <col min="1" max="1" width="2.140625" style="20" customWidth="1"/>
    <col min="2" max="2" width="33.7109375" style="9" bestFit="1" customWidth="1"/>
    <col min="3" max="3" width="6.7109375" style="20" customWidth="1"/>
    <col min="4" max="4" width="10.7109375" style="17" customWidth="1"/>
    <col min="5" max="5" width="1.7109375" style="3" customWidth="1"/>
    <col min="6" max="6" width="10.7109375" style="3" customWidth="1"/>
    <col min="7" max="7" width="1.7109375" style="3" customWidth="1"/>
    <col min="8" max="9" width="13.710937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3.7109375" style="3" customWidth="1"/>
    <col min="14" max="14" width="1.7109375" style="3" customWidth="1"/>
    <col min="15" max="15" width="16.7109375" style="3" customWidth="1"/>
    <col min="16" max="16" width="4.7109375" style="3" customWidth="1"/>
    <col min="17" max="17" width="13.7109375" style="39" customWidth="1"/>
    <col min="18" max="18" width="16.7109375" style="3" customWidth="1"/>
    <col min="19" max="19" width="4.7109375" style="3" customWidth="1"/>
    <col min="20" max="20" width="13.7109375" style="39" customWidth="1"/>
    <col min="21" max="21" width="16.7109375" style="3" customWidth="1"/>
    <col min="22" max="22" width="4.7109375" style="3" customWidth="1"/>
    <col min="23" max="23" width="13.7109375" style="39" customWidth="1"/>
    <col min="24" max="24" width="16.7109375" style="3" customWidth="1"/>
    <col min="25" max="25" width="4.7109375" style="3" customWidth="1"/>
    <col min="26" max="26" width="13.7109375" style="39" customWidth="1"/>
    <col min="27" max="27" width="16.7109375" style="3" customWidth="1"/>
    <col min="28" max="28" width="4.7109375" style="3" customWidth="1"/>
    <col min="29" max="29" width="13.7109375" style="39" customWidth="1"/>
    <col min="30" max="30" width="16.7109375" style="2" customWidth="1"/>
    <col min="31" max="31" width="4.7109375" style="2" customWidth="1"/>
    <col min="32" max="32" width="13.7109375" style="2" customWidth="1"/>
    <col min="33" max="33" width="16.7109375" style="3" customWidth="1"/>
    <col min="34" max="34" width="4.7109375" style="3" customWidth="1"/>
    <col min="35" max="35" width="13.7109375" style="39" customWidth="1"/>
    <col min="36" max="36" width="16.7109375" style="2" customWidth="1"/>
    <col min="37" max="37" width="4.7109375" style="2" customWidth="1"/>
    <col min="38" max="38" width="13.7109375" style="2" customWidth="1"/>
    <col min="39" max="39" width="16.7109375" style="2" customWidth="1"/>
    <col min="40" max="40" width="4.7109375" style="2" customWidth="1"/>
    <col min="41" max="41" width="13.7109375" style="2" customWidth="1"/>
    <col min="42" max="42" width="16.7109375" style="2" customWidth="1"/>
    <col min="43" max="43" width="4.7109375" style="2" customWidth="1"/>
    <col min="44" max="44" width="13.7109375" style="2" customWidth="1"/>
    <col min="45" max="16384" width="11.42578125" style="2"/>
  </cols>
  <sheetData>
    <row r="1" spans="1:44" ht="30" customHeight="1">
      <c r="A1" s="3"/>
      <c r="B1" s="7"/>
      <c r="C1" s="5"/>
      <c r="D1" s="103"/>
      <c r="E1" s="370" t="s">
        <v>65</v>
      </c>
      <c r="F1" s="371"/>
      <c r="G1" s="371"/>
      <c r="H1" s="371"/>
      <c r="I1" s="371"/>
      <c r="J1" s="371"/>
      <c r="K1" s="371"/>
      <c r="L1" s="371"/>
      <c r="M1" s="371"/>
      <c r="N1" s="371"/>
      <c r="O1" s="372"/>
      <c r="P1" s="2"/>
      <c r="Q1" s="118"/>
      <c r="R1" s="112"/>
      <c r="T1" s="118"/>
      <c r="U1" s="112"/>
      <c r="W1" s="118"/>
      <c r="X1" s="112"/>
      <c r="Z1" s="118"/>
      <c r="AA1" s="112"/>
      <c r="AC1" s="118"/>
      <c r="AG1" s="112"/>
      <c r="AI1" s="118"/>
    </row>
    <row r="2" spans="1:44" ht="30" customHeight="1">
      <c r="A2" s="4"/>
      <c r="B2" s="34"/>
      <c r="C2" s="4"/>
      <c r="D2" s="104"/>
      <c r="E2" s="373"/>
      <c r="F2" s="374"/>
      <c r="G2" s="374"/>
      <c r="H2" s="374"/>
      <c r="I2" s="374"/>
      <c r="J2" s="374"/>
      <c r="K2" s="374"/>
      <c r="L2" s="374"/>
      <c r="M2" s="374"/>
      <c r="N2" s="374"/>
      <c r="O2" s="375"/>
      <c r="P2" s="2"/>
      <c r="Q2" s="118"/>
      <c r="R2" s="117"/>
      <c r="T2" s="118"/>
      <c r="U2" s="117"/>
      <c r="W2" s="118"/>
      <c r="X2" s="117"/>
      <c r="Z2" s="118"/>
      <c r="AA2" s="117"/>
      <c r="AC2" s="118"/>
      <c r="AG2" s="117"/>
      <c r="AI2" s="118"/>
    </row>
    <row r="3" spans="1:44" ht="30" customHeight="1" thickBot="1">
      <c r="A3" s="6"/>
      <c r="B3" s="6"/>
      <c r="C3" s="6"/>
      <c r="D3" s="103"/>
      <c r="E3" s="376"/>
      <c r="F3" s="377"/>
      <c r="G3" s="377"/>
      <c r="H3" s="377"/>
      <c r="I3" s="377"/>
      <c r="J3" s="377"/>
      <c r="K3" s="377"/>
      <c r="L3" s="377"/>
      <c r="M3" s="377"/>
      <c r="N3" s="377"/>
      <c r="O3" s="378"/>
      <c r="P3" s="2"/>
      <c r="Q3" s="118"/>
      <c r="R3" s="383"/>
      <c r="S3" s="384"/>
      <c r="T3" s="118"/>
      <c r="U3" s="112"/>
      <c r="W3" s="118"/>
      <c r="X3" s="112"/>
      <c r="Z3" s="118"/>
      <c r="AA3" s="112"/>
      <c r="AC3" s="118"/>
      <c r="AG3" s="112"/>
      <c r="AI3" s="118"/>
    </row>
    <row r="4" spans="1:44" ht="30" customHeight="1">
      <c r="A4" s="6"/>
      <c r="B4" s="6"/>
      <c r="C4" s="6"/>
      <c r="D4" s="1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5"/>
      <c r="R4" s="381"/>
      <c r="S4" s="382"/>
      <c r="T4" s="35"/>
      <c r="U4" s="7"/>
      <c r="V4" s="383"/>
      <c r="W4" s="384"/>
      <c r="X4" s="7"/>
      <c r="Y4" s="7"/>
      <c r="Z4" s="35"/>
      <c r="AA4" s="7"/>
      <c r="AB4" s="7"/>
      <c r="AC4" s="35"/>
      <c r="AG4" s="7"/>
      <c r="AH4" s="7"/>
      <c r="AI4" s="35"/>
    </row>
    <row r="5" spans="1:44" s="8" customFormat="1" ht="30" customHeight="1">
      <c r="A5" s="6"/>
      <c r="B5" s="6"/>
      <c r="C5" s="6"/>
      <c r="D5" s="18"/>
      <c r="E5" s="7"/>
      <c r="F5" s="7"/>
      <c r="G5" s="7"/>
      <c r="N5" s="61"/>
      <c r="O5" s="63"/>
      <c r="P5" s="63"/>
      <c r="Q5" s="61"/>
      <c r="R5" s="63"/>
      <c r="S5" s="63"/>
      <c r="T5" s="61"/>
      <c r="U5" s="63"/>
      <c r="V5" s="381"/>
      <c r="W5" s="382"/>
      <c r="X5" s="63"/>
      <c r="Y5" s="63"/>
      <c r="Z5" s="61"/>
      <c r="AA5" s="63"/>
      <c r="AB5" s="63"/>
      <c r="AC5" s="61"/>
      <c r="AG5" s="63"/>
      <c r="AH5" s="63"/>
      <c r="AI5" s="61"/>
    </row>
    <row r="6" spans="1:44" s="8" customFormat="1" ht="30" customHeight="1">
      <c r="A6" s="50"/>
      <c r="B6" s="6"/>
      <c r="C6" s="6"/>
      <c r="D6" s="18"/>
      <c r="E6" s="7"/>
      <c r="F6" s="7"/>
      <c r="G6" s="7"/>
      <c r="N6" s="61"/>
      <c r="O6" s="63"/>
      <c r="P6" s="63"/>
      <c r="Q6" s="64"/>
      <c r="R6" s="63"/>
      <c r="S6" s="63"/>
      <c r="T6" s="64"/>
      <c r="U6" s="63"/>
      <c r="V6" s="63"/>
      <c r="W6" s="64"/>
      <c r="X6" s="63"/>
      <c r="Y6" s="63"/>
      <c r="Z6" s="64"/>
      <c r="AA6" s="63"/>
      <c r="AB6" s="63"/>
      <c r="AC6" s="64"/>
      <c r="AG6" s="63"/>
      <c r="AH6" s="63"/>
      <c r="AI6" s="64"/>
    </row>
    <row r="7" spans="1:44" s="8" customFormat="1" ht="30" customHeight="1" thickBot="1">
      <c r="A7" s="9"/>
      <c r="B7" s="9"/>
      <c r="C7" s="9"/>
      <c r="D7" s="1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36"/>
      <c r="R7" s="7"/>
      <c r="S7" s="7"/>
      <c r="T7" s="36"/>
      <c r="U7" s="7"/>
      <c r="V7" s="7"/>
      <c r="W7" s="36"/>
      <c r="X7" s="7"/>
      <c r="Y7" s="7"/>
      <c r="Z7" s="36"/>
      <c r="AA7" s="7"/>
      <c r="AB7" s="7"/>
      <c r="AC7" s="36"/>
      <c r="AG7" s="7"/>
      <c r="AH7" s="7"/>
      <c r="AI7" s="36"/>
    </row>
    <row r="8" spans="1:44" s="132" customFormat="1" ht="30" customHeight="1">
      <c r="A8" s="137"/>
      <c r="B8" s="138"/>
      <c r="C8" s="138"/>
      <c r="D8" s="139"/>
      <c r="E8" s="140"/>
      <c r="F8" s="141"/>
      <c r="G8" s="140"/>
      <c r="H8" s="141"/>
      <c r="I8" s="141"/>
      <c r="J8" s="140"/>
      <c r="K8" s="141"/>
      <c r="L8" s="140"/>
      <c r="M8" s="141"/>
      <c r="N8" s="142"/>
      <c r="O8" s="364" t="str">
        <f>Candidats!$A2</f>
        <v>Sophie</v>
      </c>
      <c r="P8" s="365"/>
      <c r="Q8" s="143"/>
      <c r="R8" s="364" t="str">
        <f>Candidats!$A3</f>
        <v>Charles-Henri</v>
      </c>
      <c r="S8" s="365"/>
      <c r="T8" s="143"/>
      <c r="U8" s="364" t="str">
        <f>Candidats!$A4</f>
        <v>François</v>
      </c>
      <c r="V8" s="365"/>
      <c r="W8" s="143"/>
      <c r="X8" s="364" t="str">
        <f>Candidats!$A5</f>
        <v>Julien</v>
      </c>
      <c r="Y8" s="365"/>
      <c r="Z8" s="143"/>
      <c r="AA8" s="364" t="str">
        <f>Candidats!$A6</f>
        <v>Cécile</v>
      </c>
      <c r="AB8" s="365"/>
      <c r="AC8" s="83"/>
      <c r="AD8" s="364" t="str">
        <f>Candidats!$A7</f>
        <v>Nathalie</v>
      </c>
      <c r="AE8" s="365"/>
      <c r="AF8" s="143"/>
      <c r="AG8" s="364" t="str">
        <f>Candidats!$A8</f>
        <v>Claire</v>
      </c>
      <c r="AH8" s="365"/>
      <c r="AI8" s="83"/>
      <c r="AJ8" s="364" t="str">
        <f>Candidats!$A9</f>
        <v>Maxime</v>
      </c>
      <c r="AK8" s="365"/>
      <c r="AL8" s="143"/>
      <c r="AM8" s="364" t="str">
        <f>Candidats!$A10</f>
        <v>Christophe</v>
      </c>
      <c r="AN8" s="365"/>
      <c r="AO8" s="83"/>
      <c r="AP8" s="364" t="str">
        <f>Candidats!$A11</f>
        <v>Marie-Guite</v>
      </c>
      <c r="AQ8" s="365"/>
      <c r="AR8" s="83"/>
    </row>
    <row r="9" spans="1:44" s="49" customFormat="1" ht="30" customHeight="1">
      <c r="A9" s="71"/>
      <c r="B9" s="73" t="s">
        <v>34</v>
      </c>
      <c r="C9" s="74"/>
      <c r="D9" s="75" t="s">
        <v>35</v>
      </c>
      <c r="E9" s="76"/>
      <c r="F9" s="75" t="s">
        <v>37</v>
      </c>
      <c r="G9" s="76"/>
      <c r="H9" s="75" t="s">
        <v>40</v>
      </c>
      <c r="I9" s="75" t="s">
        <v>124</v>
      </c>
      <c r="J9" s="76"/>
      <c r="K9" s="75" t="s">
        <v>4</v>
      </c>
      <c r="L9" s="76"/>
      <c r="M9" s="71" t="s">
        <v>5</v>
      </c>
      <c r="N9" s="72"/>
      <c r="O9" s="366" t="str">
        <f>Candidats!$B2</f>
        <v>MONTEL</v>
      </c>
      <c r="P9" s="367"/>
      <c r="Q9" s="321"/>
      <c r="R9" s="366" t="str">
        <f>Candidats!$B3</f>
        <v>GALLOIS</v>
      </c>
      <c r="S9" s="367"/>
      <c r="T9" s="321"/>
      <c r="U9" s="366" t="str">
        <f>Candidats!$B4</f>
        <v>SAUVADET</v>
      </c>
      <c r="V9" s="367"/>
      <c r="W9" s="321"/>
      <c r="X9" s="366" t="str">
        <f>Candidats!$B5</f>
        <v>GONZALEZ</v>
      </c>
      <c r="Y9" s="367"/>
      <c r="Z9" s="321"/>
      <c r="AA9" s="366" t="str">
        <f>Candidats!$B6</f>
        <v>PRUDHOMME</v>
      </c>
      <c r="AB9" s="367"/>
      <c r="AC9" s="322"/>
      <c r="AD9" s="366" t="str">
        <f>Candidats!$B7</f>
        <v>VERMOREL</v>
      </c>
      <c r="AE9" s="367"/>
      <c r="AF9" s="321"/>
      <c r="AG9" s="366" t="str">
        <f>Candidats!$B8</f>
        <v>ROCHER</v>
      </c>
      <c r="AH9" s="367"/>
      <c r="AI9" s="322"/>
      <c r="AJ9" s="366" t="str">
        <f>Candidats!$B9</f>
        <v>THIEBAUT</v>
      </c>
      <c r="AK9" s="367"/>
      <c r="AL9" s="321"/>
      <c r="AM9" s="366" t="str">
        <f>Candidats!$B10</f>
        <v>GRUDLER</v>
      </c>
      <c r="AN9" s="367"/>
      <c r="AO9" s="322"/>
      <c r="AP9" s="366" t="str">
        <f>Candidats!$B11</f>
        <v>DUFAY</v>
      </c>
      <c r="AQ9" s="367"/>
      <c r="AR9" s="322"/>
    </row>
    <row r="10" spans="1:44" s="9" customFormat="1" ht="30" customHeight="1" thickBot="1">
      <c r="A10" s="77"/>
      <c r="B10" s="78"/>
      <c r="C10" s="78"/>
      <c r="D10" s="79"/>
      <c r="E10" s="80"/>
      <c r="F10" s="77"/>
      <c r="G10" s="80"/>
      <c r="H10" s="77"/>
      <c r="I10" s="77"/>
      <c r="J10" s="80"/>
      <c r="K10" s="77"/>
      <c r="L10" s="80"/>
      <c r="M10" s="77"/>
      <c r="N10" s="78"/>
      <c r="O10" s="379"/>
      <c r="P10" s="380"/>
      <c r="Q10" s="82"/>
      <c r="R10" s="379"/>
      <c r="S10" s="380"/>
      <c r="T10" s="82"/>
      <c r="U10" s="379"/>
      <c r="V10" s="380"/>
      <c r="W10" s="82"/>
      <c r="X10" s="379"/>
      <c r="Y10" s="380"/>
      <c r="Z10" s="82"/>
      <c r="AA10" s="379"/>
      <c r="AB10" s="380"/>
      <c r="AC10" s="85"/>
      <c r="AD10" s="379"/>
      <c r="AE10" s="380"/>
      <c r="AF10" s="82"/>
      <c r="AG10" s="379"/>
      <c r="AH10" s="380"/>
      <c r="AI10" s="85"/>
      <c r="AJ10" s="379"/>
      <c r="AK10" s="380"/>
      <c r="AL10" s="82"/>
      <c r="AM10" s="379"/>
      <c r="AN10" s="380"/>
      <c r="AO10" s="85"/>
      <c r="AP10" s="379"/>
      <c r="AQ10" s="380"/>
      <c r="AR10" s="85"/>
    </row>
    <row r="11" spans="1:44" s="9" customFormat="1" ht="30" customHeight="1">
      <c r="A11" s="10"/>
      <c r="B11" s="11"/>
      <c r="C11" s="12"/>
      <c r="D11" s="19"/>
      <c r="E11" s="13"/>
      <c r="F11" s="15"/>
      <c r="G11" s="13"/>
      <c r="H11" s="15"/>
      <c r="I11" s="15"/>
      <c r="J11" s="13"/>
      <c r="K11" s="15"/>
      <c r="L11" s="13"/>
      <c r="M11" s="15"/>
      <c r="N11" s="12"/>
      <c r="O11" s="16"/>
      <c r="P11" s="13"/>
      <c r="Q11" s="37"/>
      <c r="R11" s="16"/>
      <c r="S11" s="13"/>
      <c r="T11" s="37"/>
      <c r="U11" s="16"/>
      <c r="V11" s="13"/>
      <c r="W11" s="37"/>
      <c r="X11" s="16"/>
      <c r="Y11" s="13"/>
      <c r="Z11" s="37"/>
      <c r="AA11" s="15"/>
      <c r="AB11" s="13"/>
      <c r="AC11" s="40"/>
      <c r="AD11" s="16"/>
      <c r="AE11" s="13"/>
      <c r="AF11" s="37"/>
      <c r="AG11" s="15"/>
      <c r="AH11" s="13"/>
      <c r="AI11" s="40"/>
      <c r="AJ11" s="16"/>
      <c r="AK11" s="13"/>
      <c r="AL11" s="37"/>
      <c r="AM11" s="15"/>
      <c r="AN11" s="13"/>
      <c r="AO11" s="40"/>
      <c r="AP11" s="15"/>
      <c r="AQ11" s="13"/>
      <c r="AR11" s="40"/>
    </row>
    <row r="12" spans="1:44" s="38" customFormat="1" ht="30" customHeight="1">
      <c r="A12" s="41"/>
      <c r="B12" s="306" t="str">
        <f>VLOOKUP("A1",Bureaux!$A$2:$C$29,2,FALSE)</f>
        <v>A1 - 0001  Hôtel de Ville</v>
      </c>
      <c r="C12" s="43"/>
      <c r="D12" s="51">
        <f>IF('A1'!$D7="","",'A1'!$D7)</f>
        <v>985</v>
      </c>
      <c r="E12" s="52"/>
      <c r="F12" s="51">
        <f>IF('A1'!$D9="","",'A1'!$D9)</f>
        <v>412</v>
      </c>
      <c r="G12" s="53"/>
      <c r="H12" s="110">
        <f t="shared" ref="H12:H21" si="0">IF(F12=""," ",F12/$D12)</f>
        <v>0.4182741116751269</v>
      </c>
      <c r="I12" s="51">
        <f>IF('A1'!$D10="","",'A1'!$D10)</f>
        <v>8</v>
      </c>
      <c r="J12" s="53"/>
      <c r="K12" s="51">
        <f>IF('A1'!$D11="","",'A1'!$D11)</f>
        <v>6</v>
      </c>
      <c r="L12" s="53"/>
      <c r="M12" s="51">
        <f>IF('A1'!$D12="","",'A1'!$D12)</f>
        <v>398</v>
      </c>
      <c r="N12" s="54"/>
      <c r="O12" s="51">
        <f>IF('A1'!$D13="","",'A1'!$D13)</f>
        <v>75</v>
      </c>
      <c r="P12" s="53"/>
      <c r="Q12" s="55">
        <f t="shared" ref="Q12:Q21" si="1">IF(O12=""," ",O12/$M12)</f>
        <v>0.18844221105527639</v>
      </c>
      <c r="R12" s="51">
        <f>IF('A1'!$D14="","",'A1'!$D14)</f>
        <v>4</v>
      </c>
      <c r="S12" s="53"/>
      <c r="T12" s="55">
        <f t="shared" ref="T12:T21" si="2">IF(R12=""," ",R12/$M12)</f>
        <v>1.0050251256281407E-2</v>
      </c>
      <c r="U12" s="51">
        <f>IF('A1'!$D15="","",'A1'!$D15)</f>
        <v>88</v>
      </c>
      <c r="V12" s="53"/>
      <c r="W12" s="55">
        <f t="shared" ref="W12:W21" si="3">IF(U12=""," ",U12/$M12)</f>
        <v>0.22110552763819097</v>
      </c>
      <c r="X12" s="51">
        <f>IF('A1'!$D16="","",'A1'!$D16)</f>
        <v>6</v>
      </c>
      <c r="Y12" s="53"/>
      <c r="Z12" s="55">
        <f t="shared" ref="Z12:Z21" si="4">IF(X12=""," ",X12/$M12)</f>
        <v>1.507537688442211E-2</v>
      </c>
      <c r="AA12" s="51">
        <f>IF('A1'!$D17="","",'A1'!$D17)</f>
        <v>23</v>
      </c>
      <c r="AB12" s="53"/>
      <c r="AC12" s="55">
        <f t="shared" ref="AC12:AC21" si="5">IF(AA12=""," ",AA12/$M12)</f>
        <v>5.7788944723618091E-2</v>
      </c>
      <c r="AD12" s="51">
        <f>IF('A1'!$D18="","",'A1'!$D18)</f>
        <v>27</v>
      </c>
      <c r="AE12" s="53"/>
      <c r="AF12" s="55">
        <f t="shared" ref="AF12:AF21" si="6">IF(AD12=""," ",AD12/$M12)</f>
        <v>6.78391959798995E-2</v>
      </c>
      <c r="AG12" s="51">
        <f>IF('A1'!$D19="","",'A1'!$D19)</f>
        <v>7</v>
      </c>
      <c r="AH12" s="53"/>
      <c r="AI12" s="55">
        <f t="shared" ref="AI12:AI21" si="7">IF(AG12=""," ",AG12/$M12)</f>
        <v>1.7587939698492462E-2</v>
      </c>
      <c r="AJ12" s="51">
        <f>IF('A1'!$D20="","",'A1'!$D20)</f>
        <v>12</v>
      </c>
      <c r="AK12" s="53"/>
      <c r="AL12" s="55">
        <f t="shared" ref="AL12:AL21" si="8">IF(AJ12=""," ",AJ12/$M12)</f>
        <v>3.015075376884422E-2</v>
      </c>
      <c r="AM12" s="51">
        <f>IF('A1'!$D21="","",'A1'!$D21)</f>
        <v>56</v>
      </c>
      <c r="AN12" s="53"/>
      <c r="AO12" s="55">
        <f t="shared" ref="AO12:AO21" si="9">IF(AM12=""," ",AM12/$M12)</f>
        <v>0.1407035175879397</v>
      </c>
      <c r="AP12" s="51">
        <f>IF('A1'!$D22="","",'A1'!$D22)</f>
        <v>100</v>
      </c>
      <c r="AQ12" s="53"/>
      <c r="AR12" s="55">
        <f t="shared" ref="AR12:AR21" si="10">IF(AP12=""," ",AP12/$M12)</f>
        <v>0.25125628140703515</v>
      </c>
    </row>
    <row r="13" spans="1:44" s="38" customFormat="1" ht="30" customHeight="1">
      <c r="A13" s="41"/>
      <c r="B13" s="306" t="str">
        <f>VLOOKUP("A2",Bureaux!$A$2:$C$29,2,FALSE)</f>
        <v>A2 - 0002  Hôtel de Ville</v>
      </c>
      <c r="C13" s="43"/>
      <c r="D13" s="51">
        <f>IF('A2'!$D7="","",'A2'!$D7)</f>
        <v>1164</v>
      </c>
      <c r="E13" s="52"/>
      <c r="F13" s="51">
        <f>IF('A2'!$D9="","",'A2'!$D9)</f>
        <v>570</v>
      </c>
      <c r="G13" s="53"/>
      <c r="H13" s="110">
        <f t="shared" si="0"/>
        <v>0.48969072164948452</v>
      </c>
      <c r="I13" s="51">
        <f>IF('A2'!$D10="","",'A2'!$D10)</f>
        <v>14</v>
      </c>
      <c r="J13" s="53"/>
      <c r="K13" s="51">
        <f>IF('A2'!$D11="","",'A2'!$D11)</f>
        <v>15</v>
      </c>
      <c r="L13" s="53"/>
      <c r="M13" s="51">
        <f>IF('A2'!$D12="","",'A2'!$D12)</f>
        <v>541</v>
      </c>
      <c r="N13" s="54"/>
      <c r="O13" s="51">
        <f>IF('A2'!$D13="","",'A2'!$D13)</f>
        <v>105</v>
      </c>
      <c r="P13" s="53"/>
      <c r="Q13" s="55">
        <f t="shared" si="1"/>
        <v>0.19408502772643252</v>
      </c>
      <c r="R13" s="51">
        <f>IF('A2'!$D14="","",'A2'!$D14)</f>
        <v>4</v>
      </c>
      <c r="S13" s="53"/>
      <c r="T13" s="55">
        <f t="shared" si="2"/>
        <v>7.3937153419593345E-3</v>
      </c>
      <c r="U13" s="51">
        <f>IF('A2'!$D15="","",'A2'!$D15)</f>
        <v>155</v>
      </c>
      <c r="V13" s="53"/>
      <c r="W13" s="55">
        <f t="shared" si="3"/>
        <v>0.28650646950092423</v>
      </c>
      <c r="X13" s="51">
        <f>IF('A2'!$D16="","",'A2'!$D16)</f>
        <v>8</v>
      </c>
      <c r="Y13" s="53"/>
      <c r="Z13" s="55">
        <f t="shared" si="4"/>
        <v>1.4787430683918669E-2</v>
      </c>
      <c r="AA13" s="51">
        <f>IF('A2'!$D17="","",'A2'!$D17)</f>
        <v>19</v>
      </c>
      <c r="AB13" s="53"/>
      <c r="AC13" s="55">
        <f t="shared" si="5"/>
        <v>3.512014787430684E-2</v>
      </c>
      <c r="AD13" s="51">
        <f>IF('A2'!$D18="","",'A2'!$D18)</f>
        <v>28</v>
      </c>
      <c r="AE13" s="53"/>
      <c r="AF13" s="55">
        <f t="shared" si="6"/>
        <v>5.1756007393715345E-2</v>
      </c>
      <c r="AG13" s="51">
        <f>IF('A2'!$D19="","",'A2'!$D19)</f>
        <v>11</v>
      </c>
      <c r="AH13" s="53"/>
      <c r="AI13" s="55">
        <f t="shared" si="7"/>
        <v>2.0332717190388171E-2</v>
      </c>
      <c r="AJ13" s="51">
        <f>IF('A2'!$D20="","",'A2'!$D20)</f>
        <v>16</v>
      </c>
      <c r="AK13" s="53"/>
      <c r="AL13" s="55">
        <f t="shared" si="8"/>
        <v>2.9574861367837338E-2</v>
      </c>
      <c r="AM13" s="51">
        <f>IF('A2'!$D21="","",'A2'!$D21)</f>
        <v>85</v>
      </c>
      <c r="AN13" s="53"/>
      <c r="AO13" s="55">
        <f t="shared" si="9"/>
        <v>0.15711645101663585</v>
      </c>
      <c r="AP13" s="51">
        <f>IF('A2'!$D22="","",'A2'!$D22)</f>
        <v>110</v>
      </c>
      <c r="AQ13" s="53"/>
      <c r="AR13" s="55">
        <f t="shared" si="10"/>
        <v>0.20332717190388169</v>
      </c>
    </row>
    <row r="14" spans="1:44" s="38" customFormat="1" ht="30" customHeight="1">
      <c r="A14" s="41"/>
      <c r="B14" s="306" t="str">
        <f>VLOOKUP("B1",Bureaux!$A$2:$C$29,2,FALSE)</f>
        <v>B1 - 0003  Victor Hugo</v>
      </c>
      <c r="C14" s="43"/>
      <c r="D14" s="51">
        <f>IF('B1'!$D7="","",'B1'!$D7)</f>
        <v>1108</v>
      </c>
      <c r="E14" s="52"/>
      <c r="F14" s="51">
        <f>IF('B1'!$D9="","",'B1'!$D9)</f>
        <v>471</v>
      </c>
      <c r="G14" s="53"/>
      <c r="H14" s="110">
        <f t="shared" si="0"/>
        <v>0.42509025270758122</v>
      </c>
      <c r="I14" s="51">
        <f>IF('B1'!$D10="","",'B1'!$D10)</f>
        <v>5</v>
      </c>
      <c r="J14" s="53"/>
      <c r="K14" s="51">
        <f>IF('B1'!$D11="","",'B1'!$D11)</f>
        <v>5</v>
      </c>
      <c r="L14" s="53"/>
      <c r="M14" s="51">
        <f>IF('B1'!$D12="","",'B1'!$D12)</f>
        <v>461</v>
      </c>
      <c r="N14" s="54"/>
      <c r="O14" s="51">
        <f>IF('B1'!$D13="","",'B1'!$D13)</f>
        <v>87</v>
      </c>
      <c r="P14" s="53"/>
      <c r="Q14" s="55">
        <f t="shared" si="1"/>
        <v>0.18872017353579176</v>
      </c>
      <c r="R14" s="51">
        <f>IF('B1'!$D14="","",'B1'!$D14)</f>
        <v>3</v>
      </c>
      <c r="S14" s="53"/>
      <c r="T14" s="55">
        <f t="shared" si="2"/>
        <v>6.5075921908893707E-3</v>
      </c>
      <c r="U14" s="51">
        <f>IF('B1'!$D15="","",'B1'!$D15)</f>
        <v>118</v>
      </c>
      <c r="V14" s="53"/>
      <c r="W14" s="55">
        <f t="shared" si="3"/>
        <v>0.2559652928416486</v>
      </c>
      <c r="X14" s="51">
        <f>IF('B1'!$D16="","",'B1'!$D16)</f>
        <v>5</v>
      </c>
      <c r="Y14" s="53"/>
      <c r="Z14" s="55">
        <f t="shared" si="4"/>
        <v>1.0845986984815618E-2</v>
      </c>
      <c r="AA14" s="51">
        <f>IF('B1'!$D17="","",'B1'!$D17)</f>
        <v>26</v>
      </c>
      <c r="AB14" s="53"/>
      <c r="AC14" s="55">
        <f t="shared" si="5"/>
        <v>5.6399132321041212E-2</v>
      </c>
      <c r="AD14" s="51">
        <f>IF('B1'!$D18="","",'B1'!$D18)</f>
        <v>29</v>
      </c>
      <c r="AE14" s="53"/>
      <c r="AF14" s="55">
        <f t="shared" si="6"/>
        <v>6.2906724511930592E-2</v>
      </c>
      <c r="AG14" s="51">
        <f>IF('B1'!$D19="","",'B1'!$D19)</f>
        <v>7</v>
      </c>
      <c r="AH14" s="53"/>
      <c r="AI14" s="55">
        <f t="shared" si="7"/>
        <v>1.5184381778741865E-2</v>
      </c>
      <c r="AJ14" s="51">
        <f>IF('B1'!$D20="","",'B1'!$D20)</f>
        <v>19</v>
      </c>
      <c r="AK14" s="53"/>
      <c r="AL14" s="55">
        <f t="shared" si="8"/>
        <v>4.1214750542299353E-2</v>
      </c>
      <c r="AM14" s="51">
        <f>IF('B1'!$D21="","",'B1'!$D21)</f>
        <v>65</v>
      </c>
      <c r="AN14" s="53"/>
      <c r="AO14" s="55">
        <f t="shared" si="9"/>
        <v>0.14099783080260303</v>
      </c>
      <c r="AP14" s="51">
        <f>IF('B1'!$D22="","",'B1'!$D22)</f>
        <v>102</v>
      </c>
      <c r="AQ14" s="53"/>
      <c r="AR14" s="55">
        <f t="shared" si="10"/>
        <v>0.22125813449023862</v>
      </c>
    </row>
    <row r="15" spans="1:44" s="38" customFormat="1" ht="30" customHeight="1">
      <c r="A15" s="41"/>
      <c r="B15" s="306" t="str">
        <f>VLOOKUP("B2",Bureaux!$A$2:$C$29,2,FALSE)</f>
        <v>B2 - 0004  Victor Hugo</v>
      </c>
      <c r="C15" s="43"/>
      <c r="D15" s="51">
        <f>IF('B2'!$D7="","",'B2'!$D7)</f>
        <v>1129</v>
      </c>
      <c r="E15" s="52"/>
      <c r="F15" s="51">
        <f>IF('B2'!$D9="","",'B2'!$D9)</f>
        <v>539</v>
      </c>
      <c r="G15" s="53"/>
      <c r="H15" s="110">
        <f t="shared" si="0"/>
        <v>0.47741364038972545</v>
      </c>
      <c r="I15" s="51">
        <f>IF('B2'!$D10="","",'B2'!$D10)</f>
        <v>11</v>
      </c>
      <c r="J15" s="53"/>
      <c r="K15" s="51">
        <f>IF('B2'!$D11="","",'B2'!$D11)</f>
        <v>5</v>
      </c>
      <c r="L15" s="53"/>
      <c r="M15" s="51">
        <f>IF('B2'!$D12="","",'B2'!$D12)</f>
        <v>523</v>
      </c>
      <c r="N15" s="54"/>
      <c r="O15" s="51">
        <f>IF('B2'!$D13="","",'B2'!$D13)</f>
        <v>111</v>
      </c>
      <c r="P15" s="53"/>
      <c r="Q15" s="55">
        <f t="shared" si="1"/>
        <v>0.21223709369024857</v>
      </c>
      <c r="R15" s="51">
        <f>IF('B2'!$D14="","",'B2'!$D14)</f>
        <v>4</v>
      </c>
      <c r="S15" s="53"/>
      <c r="T15" s="55">
        <f t="shared" si="2"/>
        <v>7.6481835564053535E-3</v>
      </c>
      <c r="U15" s="51">
        <f>IF('B2'!$D15="","",'B2'!$D15)</f>
        <v>143</v>
      </c>
      <c r="V15" s="53"/>
      <c r="W15" s="55">
        <f t="shared" si="3"/>
        <v>0.27342256214149141</v>
      </c>
      <c r="X15" s="51">
        <f>IF('B2'!$D16="","",'B2'!$D16)</f>
        <v>12</v>
      </c>
      <c r="Y15" s="53"/>
      <c r="Z15" s="55">
        <f t="shared" si="4"/>
        <v>2.2944550669216062E-2</v>
      </c>
      <c r="AA15" s="51">
        <f>IF('B2'!$D17="","",'B2'!$D17)</f>
        <v>25</v>
      </c>
      <c r="AB15" s="53"/>
      <c r="AC15" s="55">
        <f t="shared" si="5"/>
        <v>4.780114722753346E-2</v>
      </c>
      <c r="AD15" s="51">
        <f>IF('B2'!$D18="","",'B2'!$D18)</f>
        <v>17</v>
      </c>
      <c r="AE15" s="53"/>
      <c r="AF15" s="55">
        <f t="shared" si="6"/>
        <v>3.2504780114722756E-2</v>
      </c>
      <c r="AG15" s="51">
        <f>IF('B2'!$D19="","",'B2'!$D19)</f>
        <v>8</v>
      </c>
      <c r="AH15" s="53"/>
      <c r="AI15" s="55">
        <f t="shared" si="7"/>
        <v>1.5296367112810707E-2</v>
      </c>
      <c r="AJ15" s="51">
        <f>IF('B2'!$D20="","",'B2'!$D20)</f>
        <v>15</v>
      </c>
      <c r="AK15" s="53"/>
      <c r="AL15" s="55">
        <f t="shared" si="8"/>
        <v>2.8680688336520075E-2</v>
      </c>
      <c r="AM15" s="51">
        <f>IF('B2'!$D21="","",'B2'!$D21)</f>
        <v>77</v>
      </c>
      <c r="AN15" s="53"/>
      <c r="AO15" s="55">
        <f t="shared" si="9"/>
        <v>0.14722753346080306</v>
      </c>
      <c r="AP15" s="51">
        <f>IF('B2'!$D22="","",'B2'!$D22)</f>
        <v>111</v>
      </c>
      <c r="AQ15" s="53"/>
      <c r="AR15" s="55">
        <f t="shared" si="10"/>
        <v>0.21223709369024857</v>
      </c>
    </row>
    <row r="16" spans="1:44" s="38" customFormat="1" ht="30" customHeight="1">
      <c r="A16" s="41"/>
      <c r="B16" s="306" t="str">
        <f>VLOOKUP("C1",Bureaux!$A$2:$C$29,2,FALSE)</f>
        <v>C1 - 0008  Victor Schoelcher</v>
      </c>
      <c r="C16" s="43"/>
      <c r="D16" s="51">
        <f>IF('C1'!$D7="","",'C1'!$D7)</f>
        <v>1214</v>
      </c>
      <c r="E16" s="52"/>
      <c r="F16" s="51">
        <f>IF('C1'!$D9="","",'C1'!$D9)</f>
        <v>504</v>
      </c>
      <c r="G16" s="53"/>
      <c r="H16" s="110">
        <f t="shared" si="0"/>
        <v>0.41515650741350907</v>
      </c>
      <c r="I16" s="51">
        <f>IF('C1'!$D10="","",'C1'!$D10)</f>
        <v>5</v>
      </c>
      <c r="J16" s="53"/>
      <c r="K16" s="51">
        <f>IF('C1'!$D11="","",'C1'!$D11)</f>
        <v>6</v>
      </c>
      <c r="L16" s="53"/>
      <c r="M16" s="51">
        <f>IF('C1'!$D12="","",'C1'!$D12)</f>
        <v>493</v>
      </c>
      <c r="N16" s="54"/>
      <c r="O16" s="51">
        <f>IF('C1'!$D13="","",'C1'!$D13)</f>
        <v>112</v>
      </c>
      <c r="P16" s="53"/>
      <c r="Q16" s="55">
        <f t="shared" si="1"/>
        <v>0.22718052738336714</v>
      </c>
      <c r="R16" s="51">
        <f>IF('C1'!$D14="","",'C1'!$D14)</f>
        <v>4</v>
      </c>
      <c r="S16" s="53"/>
      <c r="T16" s="55">
        <f t="shared" si="2"/>
        <v>8.1135902636916835E-3</v>
      </c>
      <c r="U16" s="51">
        <f>IF('C1'!$D15="","",'C1'!$D15)</f>
        <v>133</v>
      </c>
      <c r="V16" s="53"/>
      <c r="W16" s="55">
        <f t="shared" si="3"/>
        <v>0.26977687626774849</v>
      </c>
      <c r="X16" s="51">
        <f>IF('C1'!$D16="","",'C1'!$D16)</f>
        <v>8</v>
      </c>
      <c r="Y16" s="53"/>
      <c r="Z16" s="55">
        <f t="shared" si="4"/>
        <v>1.6227180527383367E-2</v>
      </c>
      <c r="AA16" s="51">
        <f>IF('C1'!$D17="","",'C1'!$D17)</f>
        <v>17</v>
      </c>
      <c r="AB16" s="53"/>
      <c r="AC16" s="55">
        <f t="shared" si="5"/>
        <v>3.4482758620689655E-2</v>
      </c>
      <c r="AD16" s="51">
        <f>IF('C1'!$D18="","",'C1'!$D18)</f>
        <v>24</v>
      </c>
      <c r="AE16" s="53"/>
      <c r="AF16" s="55">
        <f t="shared" si="6"/>
        <v>4.8681541582150101E-2</v>
      </c>
      <c r="AG16" s="51">
        <f>IF('C1'!$D19="","",'C1'!$D19)</f>
        <v>6</v>
      </c>
      <c r="AH16" s="53"/>
      <c r="AI16" s="55">
        <f t="shared" si="7"/>
        <v>1.2170385395537525E-2</v>
      </c>
      <c r="AJ16" s="51">
        <f>IF('C1'!$D20="","",'C1'!$D20)</f>
        <v>23</v>
      </c>
      <c r="AK16" s="53"/>
      <c r="AL16" s="55">
        <f t="shared" si="8"/>
        <v>4.665314401622718E-2</v>
      </c>
      <c r="AM16" s="51">
        <f>IF('C1'!$D21="","",'C1'!$D21)</f>
        <v>60</v>
      </c>
      <c r="AN16" s="53"/>
      <c r="AO16" s="55">
        <f t="shared" si="9"/>
        <v>0.12170385395537525</v>
      </c>
      <c r="AP16" s="51">
        <f>IF('C1'!$D22="","",'C1'!$D22)</f>
        <v>106</v>
      </c>
      <c r="AQ16" s="53"/>
      <c r="AR16" s="55">
        <f t="shared" si="10"/>
        <v>0.21501014198782961</v>
      </c>
    </row>
    <row r="17" spans="1:44" s="38" customFormat="1" ht="30" customHeight="1">
      <c r="A17" s="41"/>
      <c r="B17" s="306" t="str">
        <f>VLOOKUP("C2",Bureaux!$A$2:$C$29,2,FALSE)</f>
        <v>C2 - 0009  Maison du Peuple</v>
      </c>
      <c r="C17" s="43"/>
      <c r="D17" s="51">
        <f>IF('C2'!$D7="","",'C2'!$D7)</f>
        <v>756</v>
      </c>
      <c r="E17" s="52"/>
      <c r="F17" s="51">
        <f>IF('C2'!$D9="","",'C2'!$D9)</f>
        <v>381</v>
      </c>
      <c r="G17" s="53"/>
      <c r="H17" s="110">
        <f t="shared" si="0"/>
        <v>0.50396825396825395</v>
      </c>
      <c r="I17" s="51">
        <f>IF('C2'!$D10="","",'C2'!$D10)</f>
        <v>4</v>
      </c>
      <c r="J17" s="53"/>
      <c r="K17" s="51">
        <f>IF('C2'!$D11="","",'C2'!$D11)</f>
        <v>12</v>
      </c>
      <c r="L17" s="53"/>
      <c r="M17" s="51">
        <f>IF('C2'!$D12="","",'C2'!$D12)</f>
        <v>365</v>
      </c>
      <c r="N17" s="54"/>
      <c r="O17" s="51">
        <f>IF('C2'!$D13="","",'C2'!$D13)</f>
        <v>86</v>
      </c>
      <c r="P17" s="53"/>
      <c r="Q17" s="55">
        <f t="shared" si="1"/>
        <v>0.23561643835616439</v>
      </c>
      <c r="R17" s="51">
        <f>IF('C2'!$D14="","",'C2'!$D14)</f>
        <v>3</v>
      </c>
      <c r="S17" s="53"/>
      <c r="T17" s="55">
        <f t="shared" si="2"/>
        <v>8.21917808219178E-3</v>
      </c>
      <c r="U17" s="51">
        <f>IF('C2'!$D15="","",'C2'!$D15)</f>
        <v>96</v>
      </c>
      <c r="V17" s="53"/>
      <c r="W17" s="55">
        <f t="shared" si="3"/>
        <v>0.26301369863013696</v>
      </c>
      <c r="X17" s="51">
        <f>IF('C2'!$D16="","",'C2'!$D16)</f>
        <v>6</v>
      </c>
      <c r="Y17" s="53"/>
      <c r="Z17" s="55">
        <f t="shared" si="4"/>
        <v>1.643835616438356E-2</v>
      </c>
      <c r="AA17" s="51">
        <f>IF('C2'!$D17="","",'C2'!$D17)</f>
        <v>13</v>
      </c>
      <c r="AB17" s="53"/>
      <c r="AC17" s="55">
        <f t="shared" si="5"/>
        <v>3.5616438356164383E-2</v>
      </c>
      <c r="AD17" s="51">
        <f>IF('C2'!$D18="","",'C2'!$D18)</f>
        <v>19</v>
      </c>
      <c r="AE17" s="53"/>
      <c r="AF17" s="55">
        <f t="shared" si="6"/>
        <v>5.2054794520547946E-2</v>
      </c>
      <c r="AG17" s="51">
        <f>IF('C2'!$D19="","",'C2'!$D19)</f>
        <v>7</v>
      </c>
      <c r="AH17" s="53"/>
      <c r="AI17" s="55">
        <f t="shared" si="7"/>
        <v>1.9178082191780823E-2</v>
      </c>
      <c r="AJ17" s="51">
        <f>IF('C2'!$D20="","",'C2'!$D20)</f>
        <v>25</v>
      </c>
      <c r="AK17" s="53"/>
      <c r="AL17" s="55">
        <f t="shared" si="8"/>
        <v>6.8493150684931503E-2</v>
      </c>
      <c r="AM17" s="51">
        <f>IF('C2'!$D21="","",'C2'!$D21)</f>
        <v>46</v>
      </c>
      <c r="AN17" s="53"/>
      <c r="AO17" s="55">
        <f t="shared" si="9"/>
        <v>0.12602739726027398</v>
      </c>
      <c r="AP17" s="51">
        <f>IF('C2'!$D22="","",'C2'!$D22)</f>
        <v>64</v>
      </c>
      <c r="AQ17" s="53"/>
      <c r="AR17" s="55">
        <f t="shared" si="10"/>
        <v>0.17534246575342466</v>
      </c>
    </row>
    <row r="18" spans="1:44" s="38" customFormat="1" ht="30" customHeight="1">
      <c r="A18" s="41"/>
      <c r="B18" s="306" t="str">
        <f>VLOOKUP("C3",Bureaux!$A$2:$C$29,2,FALSE)</f>
        <v>C3 - 0010  Maison du Peuple</v>
      </c>
      <c r="C18" s="43"/>
      <c r="D18" s="51">
        <f>IF('C3'!$D7="","",'C3'!$D7)</f>
        <v>939</v>
      </c>
      <c r="E18" s="52"/>
      <c r="F18" s="51">
        <f>IF('C3'!$D9="","",'C3'!$D9)</f>
        <v>456</v>
      </c>
      <c r="G18" s="53"/>
      <c r="H18" s="110">
        <f t="shared" si="0"/>
        <v>0.48562300319488816</v>
      </c>
      <c r="I18" s="51">
        <f>IF('C3'!$D10="","",'C3'!$D10)</f>
        <v>13</v>
      </c>
      <c r="J18" s="53"/>
      <c r="K18" s="51">
        <f>IF('C3'!$D11="","",'C3'!$D11)</f>
        <v>5</v>
      </c>
      <c r="L18" s="53"/>
      <c r="M18" s="51">
        <f>IF('C3'!$D12="","",'C3'!$D12)</f>
        <v>438</v>
      </c>
      <c r="N18" s="54"/>
      <c r="O18" s="51">
        <f>IF('C3'!$D13="","",'C3'!$D13)</f>
        <v>93</v>
      </c>
      <c r="P18" s="53"/>
      <c r="Q18" s="55">
        <f t="shared" si="1"/>
        <v>0.21232876712328766</v>
      </c>
      <c r="R18" s="51">
        <f>IF('C3'!$D14="","",'C3'!$D14)</f>
        <v>7</v>
      </c>
      <c r="S18" s="53"/>
      <c r="T18" s="55">
        <f t="shared" si="2"/>
        <v>1.5981735159817351E-2</v>
      </c>
      <c r="U18" s="51">
        <f>IF('C3'!$D15="","",'C3'!$D15)</f>
        <v>141</v>
      </c>
      <c r="V18" s="53"/>
      <c r="W18" s="55">
        <f t="shared" si="3"/>
        <v>0.32191780821917809</v>
      </c>
      <c r="X18" s="51">
        <f>IF('C3'!$D16="","",'C3'!$D16)</f>
        <v>7</v>
      </c>
      <c r="Y18" s="53"/>
      <c r="Z18" s="55">
        <f t="shared" si="4"/>
        <v>1.5981735159817351E-2</v>
      </c>
      <c r="AA18" s="51">
        <f>IF('C3'!$D17="","",'C3'!$D17)</f>
        <v>23</v>
      </c>
      <c r="AB18" s="53"/>
      <c r="AC18" s="55">
        <f t="shared" si="5"/>
        <v>5.2511415525114152E-2</v>
      </c>
      <c r="AD18" s="51">
        <f>IF('C3'!$D18="","",'C3'!$D18)</f>
        <v>9</v>
      </c>
      <c r="AE18" s="53"/>
      <c r="AF18" s="55">
        <f t="shared" si="6"/>
        <v>2.0547945205479451E-2</v>
      </c>
      <c r="AG18" s="51">
        <f>IF('C3'!$D19="","",'C3'!$D19)</f>
        <v>4</v>
      </c>
      <c r="AH18" s="53"/>
      <c r="AI18" s="55">
        <f t="shared" si="7"/>
        <v>9.1324200913242004E-3</v>
      </c>
      <c r="AJ18" s="51">
        <f>IF('C3'!$D20="","",'C3'!$D20)</f>
        <v>21</v>
      </c>
      <c r="AK18" s="53"/>
      <c r="AL18" s="55">
        <f t="shared" si="8"/>
        <v>4.7945205479452052E-2</v>
      </c>
      <c r="AM18" s="51">
        <f>IF('C3'!$D21="","",'C3'!$D21)</f>
        <v>37</v>
      </c>
      <c r="AN18" s="53"/>
      <c r="AO18" s="55">
        <f t="shared" si="9"/>
        <v>8.4474885844748854E-2</v>
      </c>
      <c r="AP18" s="51">
        <f>IF('C3'!$D22="","",'C3'!$D22)</f>
        <v>96</v>
      </c>
      <c r="AQ18" s="53"/>
      <c r="AR18" s="55">
        <f t="shared" si="10"/>
        <v>0.21917808219178081</v>
      </c>
    </row>
    <row r="19" spans="1:44" s="38" customFormat="1" ht="30" customHeight="1">
      <c r="A19" s="41"/>
      <c r="B19" s="306" t="str">
        <f>VLOOKUP("D1",Bureaux!$A$2:$C$29,2,FALSE)</f>
        <v>D1 - 0011  Châteaudun</v>
      </c>
      <c r="C19" s="43"/>
      <c r="D19" s="51">
        <f>IF('D1'!$D7="","",'D1'!$D7)</f>
        <v>1041</v>
      </c>
      <c r="E19" s="52"/>
      <c r="F19" s="51">
        <f>IF('D1'!$D9="","",'D1'!$D9)</f>
        <v>489</v>
      </c>
      <c r="G19" s="53"/>
      <c r="H19" s="110">
        <f t="shared" si="0"/>
        <v>0.46974063400576371</v>
      </c>
      <c r="I19" s="51">
        <f>IF('D1'!$D10="","",'D1'!$D10)</f>
        <v>6</v>
      </c>
      <c r="J19" s="53"/>
      <c r="K19" s="51">
        <f>IF('D1'!$D11="","",'D1'!$D11)</f>
        <v>6</v>
      </c>
      <c r="L19" s="53"/>
      <c r="M19" s="51">
        <f>IF('D1'!$D12="","",'D1'!$D12)</f>
        <v>477</v>
      </c>
      <c r="N19" s="54"/>
      <c r="O19" s="51">
        <f>IF('D1'!$D13="","",'D1'!$D13)</f>
        <v>113</v>
      </c>
      <c r="P19" s="53"/>
      <c r="Q19" s="55">
        <f t="shared" si="1"/>
        <v>0.23689727463312368</v>
      </c>
      <c r="R19" s="51">
        <f>IF('D1'!$D14="","",'D1'!$D14)</f>
        <v>3</v>
      </c>
      <c r="S19" s="53"/>
      <c r="T19" s="55">
        <f t="shared" si="2"/>
        <v>6.2893081761006293E-3</v>
      </c>
      <c r="U19" s="51">
        <f>IF('D1'!$D15="","",'D1'!$D15)</f>
        <v>137</v>
      </c>
      <c r="V19" s="53"/>
      <c r="W19" s="55">
        <f t="shared" si="3"/>
        <v>0.28721174004192873</v>
      </c>
      <c r="X19" s="51">
        <f>IF('D1'!$D16="","",'D1'!$D16)</f>
        <v>13</v>
      </c>
      <c r="Y19" s="53"/>
      <c r="Z19" s="55">
        <f t="shared" si="4"/>
        <v>2.7253668763102725E-2</v>
      </c>
      <c r="AA19" s="51">
        <f>IF('D1'!$D17="","",'D1'!$D17)</f>
        <v>23</v>
      </c>
      <c r="AB19" s="53"/>
      <c r="AC19" s="55">
        <f t="shared" si="5"/>
        <v>4.8218029350104823E-2</v>
      </c>
      <c r="AD19" s="51">
        <f>IF('D1'!$D18="","",'D1'!$D18)</f>
        <v>15</v>
      </c>
      <c r="AE19" s="53"/>
      <c r="AF19" s="55">
        <f t="shared" si="6"/>
        <v>3.1446540880503145E-2</v>
      </c>
      <c r="AG19" s="51">
        <f>IF('D1'!$D19="","",'D1'!$D19)</f>
        <v>6</v>
      </c>
      <c r="AH19" s="53"/>
      <c r="AI19" s="55">
        <f t="shared" si="7"/>
        <v>1.2578616352201259E-2</v>
      </c>
      <c r="AJ19" s="51">
        <f>IF('D1'!$D20="","",'D1'!$D20)</f>
        <v>14</v>
      </c>
      <c r="AK19" s="53"/>
      <c r="AL19" s="55">
        <f t="shared" si="8"/>
        <v>2.9350104821802937E-2</v>
      </c>
      <c r="AM19" s="51">
        <f>IF('D1'!$D21="","",'D1'!$D21)</f>
        <v>42</v>
      </c>
      <c r="AN19" s="53"/>
      <c r="AO19" s="55">
        <f t="shared" si="9"/>
        <v>8.8050314465408799E-2</v>
      </c>
      <c r="AP19" s="51">
        <f>IF('D1'!$D22="","",'D1'!$D22)</f>
        <v>111</v>
      </c>
      <c r="AQ19" s="53"/>
      <c r="AR19" s="55">
        <f t="shared" si="10"/>
        <v>0.23270440251572327</v>
      </c>
    </row>
    <row r="20" spans="1:44" s="38" customFormat="1" ht="30" customHeight="1">
      <c r="A20" s="41"/>
      <c r="B20" s="306" t="str">
        <f>VLOOKUP("D2",Bureaux!$A$2:$C$29,2,FALSE)</f>
        <v>D2 - 0012  Châteaudun</v>
      </c>
      <c r="C20" s="43"/>
      <c r="D20" s="51">
        <f>IF('D2'!$D7="","",'D2'!$D7)</f>
        <v>821</v>
      </c>
      <c r="E20" s="52"/>
      <c r="F20" s="51">
        <f>IF('D2'!$D9="","",'D2'!$D9)</f>
        <v>395</v>
      </c>
      <c r="G20" s="53"/>
      <c r="H20" s="110">
        <f t="shared" si="0"/>
        <v>0.48112058465286234</v>
      </c>
      <c r="I20" s="51">
        <f>IF('D2'!$D10="","",'D2'!$D10)</f>
        <v>12</v>
      </c>
      <c r="J20" s="53"/>
      <c r="K20" s="51">
        <f>IF('D2'!$D11="","",'D2'!$D11)</f>
        <v>2</v>
      </c>
      <c r="L20" s="53"/>
      <c r="M20" s="51">
        <f>IF('D2'!$D12="","",'D2'!$D12)</f>
        <v>381</v>
      </c>
      <c r="N20" s="54"/>
      <c r="O20" s="51">
        <f>IF('D2'!$D13="","",'D2'!$D13)</f>
        <v>109</v>
      </c>
      <c r="P20" s="53"/>
      <c r="Q20" s="55">
        <f t="shared" si="1"/>
        <v>0.28608923884514437</v>
      </c>
      <c r="R20" s="51">
        <f>IF('D2'!$D16="","",'D2'!$D16)</f>
        <v>9</v>
      </c>
      <c r="S20" s="53"/>
      <c r="T20" s="55">
        <f t="shared" si="2"/>
        <v>2.3622047244094488E-2</v>
      </c>
      <c r="U20" s="51">
        <f>IF('D2'!$D15="","",'D2'!$D15)</f>
        <v>84</v>
      </c>
      <c r="V20" s="53"/>
      <c r="W20" s="55">
        <f t="shared" si="3"/>
        <v>0.22047244094488189</v>
      </c>
      <c r="X20" s="51">
        <f>IF('D2'!$D16="","",'D2'!$D16)</f>
        <v>9</v>
      </c>
      <c r="Y20" s="53"/>
      <c r="Z20" s="55">
        <f t="shared" si="4"/>
        <v>2.3622047244094488E-2</v>
      </c>
      <c r="AA20" s="51">
        <f>IF('D2'!$D17="","",'D2'!$D17)</f>
        <v>20</v>
      </c>
      <c r="AB20" s="53"/>
      <c r="AC20" s="55">
        <f t="shared" si="5"/>
        <v>5.2493438320209973E-2</v>
      </c>
      <c r="AD20" s="51">
        <f>IF('D2'!$D18="","",'D2'!$D18)</f>
        <v>16</v>
      </c>
      <c r="AE20" s="53"/>
      <c r="AF20" s="55">
        <f t="shared" si="6"/>
        <v>4.1994750656167978E-2</v>
      </c>
      <c r="AG20" s="51">
        <f>IF('D2'!$D19="","",'D2'!$D19)</f>
        <v>7</v>
      </c>
      <c r="AH20" s="53"/>
      <c r="AI20" s="55">
        <f t="shared" si="7"/>
        <v>1.8372703412073491E-2</v>
      </c>
      <c r="AJ20" s="51">
        <f>IF('D2'!$D20="","",'D2'!$D20)</f>
        <v>14</v>
      </c>
      <c r="AK20" s="53"/>
      <c r="AL20" s="55">
        <f t="shared" si="8"/>
        <v>3.6745406824146981E-2</v>
      </c>
      <c r="AM20" s="51">
        <f>IF('D2'!$D21="","",'D2'!$D21)</f>
        <v>51</v>
      </c>
      <c r="AN20" s="53"/>
      <c r="AO20" s="55">
        <f t="shared" si="9"/>
        <v>0.13385826771653545</v>
      </c>
      <c r="AP20" s="51">
        <f>IF('D2'!$D22="","",'D2'!$D22)</f>
        <v>69</v>
      </c>
      <c r="AQ20" s="53"/>
      <c r="AR20" s="55">
        <f t="shared" si="10"/>
        <v>0.18110236220472442</v>
      </c>
    </row>
    <row r="21" spans="1:44" s="38" customFormat="1" ht="30" customHeight="1">
      <c r="A21" s="41"/>
      <c r="B21" s="306" t="str">
        <f>VLOOKUP("D3",Bureaux!$A$2:$C$29,2,FALSE)</f>
        <v>D3 - 0013  Châteaudun</v>
      </c>
      <c r="C21" s="43"/>
      <c r="D21" s="51">
        <f>IF('D3'!$D7="","",'D3'!$D7)</f>
        <v>907</v>
      </c>
      <c r="E21" s="52"/>
      <c r="F21" s="51">
        <f>IF('D3'!$D9="","",'D3'!$D9)</f>
        <v>387</v>
      </c>
      <c r="G21" s="53"/>
      <c r="H21" s="110">
        <f t="shared" si="0"/>
        <v>0.42668136714443217</v>
      </c>
      <c r="I21" s="51">
        <f>IF('D3'!$D10="","",'D3'!$D10)</f>
        <v>5</v>
      </c>
      <c r="J21" s="53"/>
      <c r="K21" s="51">
        <f>IF('D3'!$D11="","",'D3'!$D11)</f>
        <v>8</v>
      </c>
      <c r="L21" s="53"/>
      <c r="M21" s="51">
        <f>IF('D3'!$D12="","",'D3'!$D12)</f>
        <v>374</v>
      </c>
      <c r="N21" s="54"/>
      <c r="O21" s="51">
        <f>IF('D3'!$D13="","",'D3'!$D13)</f>
        <v>123</v>
      </c>
      <c r="P21" s="53"/>
      <c r="Q21" s="55">
        <f t="shared" si="1"/>
        <v>0.32887700534759357</v>
      </c>
      <c r="R21" s="51">
        <f>IF('D3'!$D14="","",'D3'!$D14)</f>
        <v>1</v>
      </c>
      <c r="S21" s="53"/>
      <c r="T21" s="55">
        <f t="shared" si="2"/>
        <v>2.6737967914438501E-3</v>
      </c>
      <c r="U21" s="51">
        <f>IF('D3'!$D15="","",'D3'!$D15)</f>
        <v>68</v>
      </c>
      <c r="V21" s="53"/>
      <c r="W21" s="55">
        <f t="shared" si="3"/>
        <v>0.18181818181818182</v>
      </c>
      <c r="X21" s="51">
        <f>IF('D3'!$D16="","",'D3'!$D16)</f>
        <v>7</v>
      </c>
      <c r="Y21" s="53"/>
      <c r="Z21" s="55">
        <f t="shared" si="4"/>
        <v>1.871657754010695E-2</v>
      </c>
      <c r="AA21" s="51">
        <f>IF('D3'!$D17="","",'D3'!$D17)</f>
        <v>11</v>
      </c>
      <c r="AB21" s="53"/>
      <c r="AC21" s="55">
        <f t="shared" si="5"/>
        <v>2.9411764705882353E-2</v>
      </c>
      <c r="AD21" s="51">
        <f>IF('D3'!$D18="","",'D3'!$D18)</f>
        <v>23</v>
      </c>
      <c r="AE21" s="53"/>
      <c r="AF21" s="55">
        <f t="shared" si="6"/>
        <v>6.1497326203208559E-2</v>
      </c>
      <c r="AG21" s="51">
        <f>IF('D3'!$D19="","",'D3'!$D19)</f>
        <v>12</v>
      </c>
      <c r="AH21" s="53"/>
      <c r="AI21" s="55">
        <f t="shared" si="7"/>
        <v>3.2085561497326207E-2</v>
      </c>
      <c r="AJ21" s="51">
        <f>IF('D3'!$D20="","",'D3'!$D20)</f>
        <v>21</v>
      </c>
      <c r="AK21" s="53"/>
      <c r="AL21" s="55">
        <f t="shared" si="8"/>
        <v>5.6149732620320858E-2</v>
      </c>
      <c r="AM21" s="51">
        <f>IF('D3'!$D21="","",'D3'!$D21)</f>
        <v>33</v>
      </c>
      <c r="AN21" s="53"/>
      <c r="AO21" s="55">
        <f t="shared" si="9"/>
        <v>8.8235294117647065E-2</v>
      </c>
      <c r="AP21" s="51">
        <f>IF('D3'!$D22="","",'D3'!$D22)</f>
        <v>75</v>
      </c>
      <c r="AQ21" s="53"/>
      <c r="AR21" s="55">
        <f t="shared" si="10"/>
        <v>0.20053475935828877</v>
      </c>
    </row>
    <row r="22" spans="1:44" s="38" customFormat="1" ht="30" customHeight="1">
      <c r="A22" s="41"/>
      <c r="B22" s="42"/>
      <c r="C22" s="43"/>
      <c r="D22" s="51"/>
      <c r="E22" s="52"/>
      <c r="F22" s="51"/>
      <c r="G22" s="53"/>
      <c r="H22" s="119"/>
      <c r="I22" s="51"/>
      <c r="J22" s="53"/>
      <c r="K22" s="51"/>
      <c r="L22" s="53"/>
      <c r="M22" s="51"/>
      <c r="N22" s="54"/>
      <c r="O22" s="51"/>
      <c r="P22" s="53"/>
      <c r="Q22" s="55"/>
      <c r="R22" s="51"/>
      <c r="S22" s="53"/>
      <c r="T22" s="55"/>
      <c r="U22" s="51"/>
      <c r="V22" s="53"/>
      <c r="W22" s="55"/>
      <c r="X22" s="51"/>
      <c r="Y22" s="53"/>
      <c r="Z22" s="55"/>
      <c r="AA22" s="51"/>
      <c r="AB22" s="53"/>
      <c r="AC22" s="55"/>
      <c r="AD22" s="51"/>
      <c r="AE22" s="53"/>
      <c r="AF22" s="55"/>
      <c r="AG22" s="51"/>
      <c r="AH22" s="53"/>
      <c r="AI22" s="55"/>
      <c r="AJ22" s="51"/>
      <c r="AK22" s="53"/>
      <c r="AL22" s="55"/>
      <c r="AM22" s="51"/>
      <c r="AN22" s="53"/>
      <c r="AO22" s="55"/>
      <c r="AP22" s="51"/>
      <c r="AQ22" s="53"/>
      <c r="AR22" s="55"/>
    </row>
    <row r="23" spans="1:44" s="94" customFormat="1" ht="30" customHeight="1">
      <c r="A23" s="86"/>
      <c r="B23" s="87" t="s">
        <v>59</v>
      </c>
      <c r="C23" s="88"/>
      <c r="D23" s="89">
        <f>SUM(D$12:D$21)</f>
        <v>10064</v>
      </c>
      <c r="E23" s="90"/>
      <c r="F23" s="89">
        <f>SUM(F12:F21)</f>
        <v>4604</v>
      </c>
      <c r="G23" s="91"/>
      <c r="H23" s="120">
        <f>IF(F23=0," ",F23/$D23)</f>
        <v>0.45747217806041335</v>
      </c>
      <c r="I23" s="89">
        <f>SUM(I12:I21)</f>
        <v>83</v>
      </c>
      <c r="J23" s="91"/>
      <c r="K23" s="89">
        <f>SUM(K12:K21)</f>
        <v>70</v>
      </c>
      <c r="L23" s="91"/>
      <c r="M23" s="89">
        <f>SUM(M12:N21)</f>
        <v>4451</v>
      </c>
      <c r="N23" s="92"/>
      <c r="O23" s="89">
        <f>SUM(O12:O21)</f>
        <v>1014</v>
      </c>
      <c r="P23" s="91"/>
      <c r="Q23" s="93">
        <f>IF(O23=0," ",O23/$M23)</f>
        <v>0.22781397438777803</v>
      </c>
      <c r="R23" s="89">
        <f>SUM(R12:R21)</f>
        <v>42</v>
      </c>
      <c r="S23" s="91"/>
      <c r="T23" s="93">
        <f>IF(R23=0," ",R23/$M23)</f>
        <v>9.4360817793754208E-3</v>
      </c>
      <c r="U23" s="89">
        <f>SUM(U12:U21)</f>
        <v>1163</v>
      </c>
      <c r="V23" s="91"/>
      <c r="W23" s="93">
        <f>IF(U23=0," ",U23/$M23)</f>
        <v>0.26128959784318129</v>
      </c>
      <c r="X23" s="89">
        <f>SUM(X12:X21)</f>
        <v>81</v>
      </c>
      <c r="Y23" s="91"/>
      <c r="Z23" s="93">
        <f>IF(X23=0," ",X23/$M23)</f>
        <v>1.8198157717366884E-2</v>
      </c>
      <c r="AA23" s="89">
        <f>SUM(AA12:AA21)</f>
        <v>200</v>
      </c>
      <c r="AB23" s="91"/>
      <c r="AC23" s="93">
        <f>IF(AA23=0," ",AA23/$M23)</f>
        <v>4.493372275893058E-2</v>
      </c>
      <c r="AD23" s="89">
        <f>SUM(AD12:AD21)</f>
        <v>207</v>
      </c>
      <c r="AE23" s="91"/>
      <c r="AF23" s="93">
        <f>IF(AD23=0," ",AD23/$M23)</f>
        <v>4.6506403055493147E-2</v>
      </c>
      <c r="AG23" s="89">
        <f>SUM(AG12:AG21)</f>
        <v>75</v>
      </c>
      <c r="AH23" s="91"/>
      <c r="AI23" s="93">
        <f>IF(AG23=0," ",AG23/$M23)</f>
        <v>1.6850146034598966E-2</v>
      </c>
      <c r="AJ23" s="89">
        <f>SUM(AJ12:AJ21)</f>
        <v>180</v>
      </c>
      <c r="AK23" s="91"/>
      <c r="AL23" s="93">
        <f>IF(AJ23=0," ",AJ23/$M23)</f>
        <v>4.044035048303752E-2</v>
      </c>
      <c r="AM23" s="89">
        <f>SUM(AM12:AM21)</f>
        <v>552</v>
      </c>
      <c r="AN23" s="91"/>
      <c r="AO23" s="93">
        <f>IF(AM23=0," ",AM23/$M23)</f>
        <v>0.1240170748146484</v>
      </c>
      <c r="AP23" s="89">
        <f>SUM(AP12:AP21)</f>
        <v>944</v>
      </c>
      <c r="AQ23" s="91"/>
      <c r="AR23" s="93">
        <f>IF(AP23=0," ",AP23/$M23)</f>
        <v>0.21208717142215233</v>
      </c>
    </row>
    <row r="24" spans="1:44" s="38" customFormat="1" ht="30" customHeight="1" thickBot="1">
      <c r="A24" s="95"/>
      <c r="B24" s="96"/>
      <c r="C24" s="97"/>
      <c r="D24" s="98"/>
      <c r="E24" s="99"/>
      <c r="F24" s="98"/>
      <c r="G24" s="100"/>
      <c r="H24" s="98"/>
      <c r="I24" s="98"/>
      <c r="J24" s="100"/>
      <c r="K24" s="98"/>
      <c r="L24" s="100"/>
      <c r="M24" s="98"/>
      <c r="N24" s="101"/>
      <c r="O24" s="98"/>
      <c r="P24" s="100"/>
      <c r="Q24" s="102"/>
      <c r="R24" s="98"/>
      <c r="S24" s="100"/>
      <c r="T24" s="102"/>
      <c r="U24" s="98"/>
      <c r="V24" s="100"/>
      <c r="W24" s="102"/>
      <c r="X24" s="98"/>
      <c r="Y24" s="100"/>
      <c r="Z24" s="102"/>
      <c r="AA24" s="98"/>
      <c r="AB24" s="100"/>
      <c r="AC24" s="102"/>
      <c r="AD24" s="98"/>
      <c r="AE24" s="100"/>
      <c r="AF24" s="102"/>
      <c r="AG24" s="98"/>
      <c r="AH24" s="100"/>
      <c r="AI24" s="102"/>
      <c r="AJ24" s="98"/>
      <c r="AK24" s="100"/>
      <c r="AL24" s="102"/>
      <c r="AM24" s="98"/>
      <c r="AN24" s="100"/>
      <c r="AO24" s="102"/>
      <c r="AP24" s="98"/>
      <c r="AQ24" s="100"/>
      <c r="AR24" s="102"/>
    </row>
    <row r="25" spans="1:44" s="35" customFormat="1" ht="30" customHeight="1" thickBot="1">
      <c r="B25" s="105"/>
      <c r="C25" s="47"/>
      <c r="D25" s="106"/>
      <c r="E25" s="62"/>
      <c r="F25" s="106"/>
      <c r="G25" s="107"/>
      <c r="H25" s="106"/>
      <c r="I25" s="106"/>
      <c r="J25" s="107"/>
      <c r="K25" s="106"/>
      <c r="L25" s="107"/>
      <c r="M25" s="106"/>
      <c r="N25" s="107"/>
      <c r="O25" s="106"/>
      <c r="P25" s="107"/>
      <c r="Q25" s="108"/>
      <c r="R25" s="106"/>
      <c r="S25" s="107"/>
      <c r="T25" s="108"/>
      <c r="U25" s="106"/>
      <c r="V25" s="107"/>
      <c r="W25" s="108"/>
      <c r="X25" s="106"/>
      <c r="Y25" s="107"/>
      <c r="Z25" s="108"/>
      <c r="AA25" s="106"/>
      <c r="AB25" s="107"/>
      <c r="AC25" s="108"/>
      <c r="AD25" s="106"/>
      <c r="AE25" s="107"/>
      <c r="AF25" s="108"/>
      <c r="AG25" s="106"/>
      <c r="AH25" s="107"/>
      <c r="AI25" s="108"/>
      <c r="AJ25" s="106"/>
      <c r="AK25" s="107"/>
      <c r="AL25" s="108"/>
      <c r="AM25" s="106"/>
      <c r="AN25" s="107"/>
      <c r="AO25" s="108"/>
      <c r="AP25" s="106"/>
      <c r="AQ25" s="107"/>
      <c r="AR25" s="108"/>
    </row>
    <row r="26" spans="1:44" s="38" customFormat="1" ht="30" customHeight="1">
      <c r="A26" s="121"/>
      <c r="B26" s="128" t="s">
        <v>54</v>
      </c>
      <c r="C26" s="122"/>
      <c r="D26" s="123"/>
      <c r="E26" s="124"/>
      <c r="F26" s="123"/>
      <c r="G26" s="125"/>
      <c r="H26" s="123"/>
      <c r="I26" s="111">
        <f>IF(I23=0," ",I23/$F23)</f>
        <v>1.8027801911381407E-2</v>
      </c>
      <c r="J26" s="125"/>
      <c r="K26" s="111">
        <f>IF(K23=0," ",K23/$F23)</f>
        <v>1.5204170286707211E-2</v>
      </c>
      <c r="L26" s="125"/>
      <c r="M26" s="111">
        <f>IF(M23=0," ",M23/$F23)</f>
        <v>0.9667680278019114</v>
      </c>
      <c r="N26" s="126"/>
      <c r="O26" s="123"/>
      <c r="P26" s="125"/>
      <c r="Q26" s="127"/>
      <c r="R26" s="123"/>
      <c r="S26" s="125"/>
      <c r="T26" s="127"/>
      <c r="U26" s="123"/>
      <c r="V26" s="125"/>
      <c r="W26" s="127"/>
      <c r="X26" s="123"/>
      <c r="Y26" s="125"/>
      <c r="Z26" s="127"/>
      <c r="AA26" s="123"/>
      <c r="AB26" s="125"/>
      <c r="AC26" s="127"/>
      <c r="AD26" s="123"/>
      <c r="AE26" s="125"/>
      <c r="AF26" s="127"/>
      <c r="AG26" s="123"/>
      <c r="AH26" s="125"/>
      <c r="AI26" s="127"/>
      <c r="AJ26" s="123"/>
      <c r="AK26" s="125"/>
      <c r="AL26" s="127"/>
      <c r="AM26" s="123"/>
      <c r="AN26" s="125"/>
      <c r="AO26" s="127"/>
      <c r="AP26" s="123"/>
      <c r="AQ26" s="125"/>
      <c r="AR26" s="127"/>
    </row>
    <row r="27" spans="1:44" s="38" customFormat="1" ht="30" customHeight="1" thickBot="1">
      <c r="A27" s="45"/>
      <c r="B27" s="129" t="s">
        <v>41</v>
      </c>
      <c r="C27" s="46"/>
      <c r="D27" s="56"/>
      <c r="E27" s="57"/>
      <c r="F27" s="56"/>
      <c r="G27" s="58"/>
      <c r="H27" s="56"/>
      <c r="I27" s="130">
        <f>IF(I23=0," ",I23/$D23)</f>
        <v>8.2472178060413355E-3</v>
      </c>
      <c r="J27" s="58"/>
      <c r="K27" s="130">
        <f>IF(K23=0," ",K23/$D23)</f>
        <v>6.9554848966613672E-3</v>
      </c>
      <c r="L27" s="58"/>
      <c r="M27" s="130">
        <f>IF(M23=0," ",M23/$D23)</f>
        <v>0.44226947535771066</v>
      </c>
      <c r="N27" s="59"/>
      <c r="O27" s="130">
        <f>IF(O23=0," ",O23/$D23)</f>
        <v>0.10075516693163752</v>
      </c>
      <c r="P27" s="58"/>
      <c r="Q27" s="60"/>
      <c r="R27" s="130">
        <f>IF(R23=0," ",R23/$D23)</f>
        <v>4.1732909379968205E-3</v>
      </c>
      <c r="S27" s="58"/>
      <c r="T27" s="60"/>
      <c r="U27" s="130">
        <f>IF(U23=0," ",U23/$D23)</f>
        <v>0.115560413354531</v>
      </c>
      <c r="V27" s="58"/>
      <c r="W27" s="60"/>
      <c r="X27" s="130">
        <f>IF(X23=0," ",X23/$D23)</f>
        <v>8.0484896661367246E-3</v>
      </c>
      <c r="Y27" s="58"/>
      <c r="Z27" s="60"/>
      <c r="AA27" s="130">
        <f>IF(AA23=0," ",AA23/$D23)</f>
        <v>1.987281399046105E-2</v>
      </c>
      <c r="AB27" s="58"/>
      <c r="AC27" s="60"/>
      <c r="AD27" s="130">
        <f>IF(AD23=0," ",AD23/$D23)</f>
        <v>2.0568362480127184E-2</v>
      </c>
      <c r="AE27" s="58"/>
      <c r="AF27" s="60"/>
      <c r="AG27" s="130">
        <f>IF(AG23=0," ",AG23/$D23)</f>
        <v>7.4523052464228936E-3</v>
      </c>
      <c r="AH27" s="58"/>
      <c r="AI27" s="60"/>
      <c r="AJ27" s="130">
        <f>IF(AJ23=0," ",AJ23/$D23)</f>
        <v>1.7885532591414944E-2</v>
      </c>
      <c r="AK27" s="58"/>
      <c r="AL27" s="60"/>
      <c r="AM27" s="130">
        <f>IF(AM23=0," ",AM23/$D23)</f>
        <v>5.4848966613672494E-2</v>
      </c>
      <c r="AN27" s="58"/>
      <c r="AO27" s="60"/>
      <c r="AP27" s="130">
        <f>IF(AP23=0," ",AP23/$D23)</f>
        <v>9.3799682034976156E-2</v>
      </c>
      <c r="AQ27" s="58"/>
      <c r="AR27" s="60"/>
    </row>
    <row r="28" spans="1:44" ht="3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G28" s="2"/>
      <c r="AH28" s="2"/>
      <c r="AI28" s="2"/>
    </row>
    <row r="29" spans="1:44" ht="3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G29" s="2"/>
      <c r="AH29" s="2"/>
      <c r="AI29" s="2"/>
    </row>
    <row r="30" spans="1:44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G30" s="2"/>
      <c r="AH30" s="2"/>
      <c r="AI30" s="2"/>
    </row>
    <row r="31" spans="1:44" ht="3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G31" s="2"/>
      <c r="AH31" s="2"/>
      <c r="AI31" s="2"/>
    </row>
    <row r="32" spans="1:44" ht="3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G32" s="2"/>
      <c r="AH32" s="2"/>
      <c r="AI32" s="2"/>
    </row>
    <row r="33" spans="1:35" ht="3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G33" s="2"/>
      <c r="AH33" s="2"/>
      <c r="AI33" s="2"/>
    </row>
    <row r="34" spans="1:35" ht="3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G34" s="2"/>
      <c r="AH34" s="2"/>
      <c r="AI34" s="2"/>
    </row>
    <row r="35" spans="1:35" ht="3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G35" s="2"/>
      <c r="AH35" s="2"/>
      <c r="AI35" s="2"/>
    </row>
    <row r="36" spans="1:35" ht="3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G36" s="2"/>
      <c r="AH36" s="2"/>
      <c r="AI36" s="2"/>
    </row>
    <row r="37" spans="1:35" ht="3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G37" s="2"/>
      <c r="AH37" s="2"/>
      <c r="AI37" s="2"/>
    </row>
    <row r="38" spans="1:35" ht="3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G38" s="2"/>
      <c r="AH38" s="2"/>
      <c r="AI38" s="2"/>
    </row>
    <row r="39" spans="1:35" ht="3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G39" s="2"/>
      <c r="AH39" s="2"/>
      <c r="AI39" s="2"/>
    </row>
    <row r="40" spans="1:35" ht="3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G40" s="2"/>
      <c r="AH40" s="2"/>
      <c r="AI40" s="2"/>
    </row>
    <row r="41" spans="1:35" ht="3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G41" s="2"/>
      <c r="AH41" s="2"/>
      <c r="AI41" s="2"/>
    </row>
    <row r="42" spans="1:35" ht="3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G42" s="2"/>
      <c r="AH42" s="2"/>
      <c r="AI42" s="2"/>
    </row>
    <row r="43" spans="1:35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</row>
    <row r="44" spans="1:35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G44" s="2"/>
      <c r="AH44" s="2"/>
      <c r="AI44" s="2"/>
    </row>
    <row r="45" spans="1:35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G45" s="2"/>
      <c r="AH45" s="2"/>
      <c r="AI45" s="2"/>
    </row>
    <row r="46" spans="1:35" ht="3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G46" s="2"/>
      <c r="AH46" s="2"/>
      <c r="AI46" s="2"/>
    </row>
    <row r="47" spans="1:35" ht="3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G47" s="2"/>
      <c r="AH47" s="2"/>
      <c r="AI47" s="2"/>
    </row>
    <row r="48" spans="1:35" ht="3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G48" s="2"/>
      <c r="AH48" s="2"/>
      <c r="AI48" s="2"/>
    </row>
    <row r="49" spans="1:35" ht="3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G49" s="2"/>
      <c r="AH49" s="2"/>
      <c r="AI49" s="2"/>
    </row>
    <row r="50" spans="1:35" ht="3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G50" s="2"/>
      <c r="AH50" s="2"/>
      <c r="AI50" s="2"/>
    </row>
    <row r="51" spans="1:35" ht="3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G51" s="2"/>
      <c r="AH51" s="2"/>
      <c r="AI51" s="2"/>
    </row>
    <row r="52" spans="1:35" ht="3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G52" s="2"/>
      <c r="AH52" s="2"/>
      <c r="AI52" s="2"/>
    </row>
    <row r="53" spans="1:35" ht="3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G53" s="2"/>
      <c r="AH53" s="2"/>
      <c r="AI53" s="2"/>
    </row>
    <row r="54" spans="1:35" ht="3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G54" s="2"/>
      <c r="AH54" s="2"/>
      <c r="AI54" s="2"/>
    </row>
    <row r="55" spans="1:35" ht="3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G55" s="2"/>
      <c r="AH55" s="2"/>
      <c r="AI55" s="2"/>
    </row>
    <row r="56" spans="1:35" ht="3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G56" s="2"/>
      <c r="AH56" s="2"/>
      <c r="AI56" s="2"/>
    </row>
    <row r="57" spans="1:35" ht="3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G57" s="2"/>
      <c r="AH57" s="2"/>
      <c r="AI57" s="2"/>
    </row>
    <row r="58" spans="1:35" ht="3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G58" s="2"/>
      <c r="AH58" s="2"/>
      <c r="AI58" s="2"/>
    </row>
    <row r="59" spans="1:35" ht="3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G59" s="2"/>
      <c r="AH59" s="2"/>
      <c r="AI59" s="2"/>
    </row>
    <row r="60" spans="1:35" ht="3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G60" s="2"/>
      <c r="AH60" s="2"/>
      <c r="AI60" s="2"/>
    </row>
    <row r="61" spans="1:35" ht="3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G61" s="2"/>
      <c r="AH61" s="2"/>
      <c r="AI61" s="2"/>
    </row>
    <row r="62" spans="1:35" ht="3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G62" s="2"/>
      <c r="AH62" s="2"/>
      <c r="AI62" s="2"/>
    </row>
    <row r="63" spans="1:35" ht="3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G63" s="2"/>
      <c r="AH63" s="2"/>
      <c r="AI63" s="2"/>
    </row>
    <row r="64" spans="1:35" ht="3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G64" s="2"/>
      <c r="AH64" s="2"/>
      <c r="AI64" s="2"/>
    </row>
    <row r="65" spans="1:35" ht="3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G65" s="2"/>
      <c r="AH65" s="2"/>
      <c r="AI65" s="2"/>
    </row>
    <row r="66" spans="1:35" ht="3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G66" s="2"/>
      <c r="AH66" s="2"/>
      <c r="AI66" s="2"/>
    </row>
    <row r="67" spans="1:35" ht="3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G67" s="2"/>
      <c r="AH67" s="2"/>
      <c r="AI67" s="2"/>
    </row>
    <row r="68" spans="1:35" ht="3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G68" s="2"/>
      <c r="AH68" s="2"/>
      <c r="AI68" s="2"/>
    </row>
    <row r="69" spans="1:35" ht="3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G69" s="2"/>
      <c r="AH69" s="2"/>
      <c r="AI69" s="2"/>
    </row>
    <row r="70" spans="1:35" ht="3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G70" s="2"/>
      <c r="AH70" s="2"/>
      <c r="AI70" s="2"/>
    </row>
    <row r="71" spans="1:35" ht="3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G71" s="2"/>
      <c r="AH71" s="2"/>
      <c r="AI71" s="2"/>
    </row>
    <row r="72" spans="1:35" ht="3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G72" s="2"/>
      <c r="AH72" s="2"/>
      <c r="AI72" s="2"/>
    </row>
    <row r="73" spans="1:35" ht="3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G73" s="2"/>
      <c r="AH73" s="2"/>
      <c r="AI73" s="2"/>
    </row>
    <row r="74" spans="1:35" ht="3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G74" s="2"/>
      <c r="AH74" s="2"/>
      <c r="AI74" s="2"/>
    </row>
  </sheetData>
  <mergeCells count="35">
    <mergeCell ref="V5:W5"/>
    <mergeCell ref="U8:V8"/>
    <mergeCell ref="R8:S8"/>
    <mergeCell ref="O8:P8"/>
    <mergeCell ref="E1:O3"/>
    <mergeCell ref="R3:S3"/>
    <mergeCell ref="R4:S4"/>
    <mergeCell ref="V4:W4"/>
    <mergeCell ref="AA10:AB10"/>
    <mergeCell ref="O10:P10"/>
    <mergeCell ref="R10:S10"/>
    <mergeCell ref="U10:V10"/>
    <mergeCell ref="X10:Y10"/>
    <mergeCell ref="AA8:AB8"/>
    <mergeCell ref="X8:Y8"/>
    <mergeCell ref="X9:Y9"/>
    <mergeCell ref="AA9:AB9"/>
    <mergeCell ref="O9:P9"/>
    <mergeCell ref="R9:S9"/>
    <mergeCell ref="U9:V9"/>
    <mergeCell ref="AP8:AQ8"/>
    <mergeCell ref="AP9:AQ9"/>
    <mergeCell ref="AP10:AQ10"/>
    <mergeCell ref="AD8:AE8"/>
    <mergeCell ref="AM8:AN8"/>
    <mergeCell ref="AD9:AE9"/>
    <mergeCell ref="AM9:AN9"/>
    <mergeCell ref="AD10:AE10"/>
    <mergeCell ref="AM10:AN10"/>
    <mergeCell ref="AG8:AH8"/>
    <mergeCell ref="AJ8:AK8"/>
    <mergeCell ref="AG9:AH9"/>
    <mergeCell ref="AJ9:AK9"/>
    <mergeCell ref="AG10:AH10"/>
    <mergeCell ref="AJ10:AK10"/>
  </mergeCells>
  <phoneticPr fontId="0" type="noConversion"/>
  <printOptions horizontalCentered="1"/>
  <pageMargins left="0.19685039370078741" right="0.23622047244094491" top="0.98425196850393704" bottom="0.51181102362204722" header="0.39370078740157483" footer="0.51181102362204722"/>
  <pageSetup paperSize="9" scale="32" orientation="landscape" horizontalDpi="4294967292" verticalDpi="4294967292" r:id="rId1"/>
  <headerFooter alignWithMargins="0">
    <oddHeader>&amp;L&amp;"Times New Roman,Normal"&amp;12Mairie de Belfort&amp;C&amp;"Times New Roman,Gras"&amp;16&amp;EÉLECTIONS RÉGIONALES  (1er Tour)&amp;R&amp;"Times New Roman,Normal"&amp;12 6 Décembre 2015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euil31">
    <pageSetUpPr fitToPage="1"/>
  </sheetPr>
  <dimension ref="A1:AR72"/>
  <sheetViews>
    <sheetView showGridLines="0" zoomScale="60" zoomScaleNormal="60" workbookViewId="0">
      <selection activeCell="A10" sqref="A10"/>
    </sheetView>
  </sheetViews>
  <sheetFormatPr baseColWidth="10" defaultRowHeight="30" customHeight="1"/>
  <cols>
    <col min="1" max="1" width="2.140625" style="20" customWidth="1"/>
    <col min="2" max="2" width="44.5703125" style="9" bestFit="1" customWidth="1"/>
    <col min="3" max="3" width="6.7109375" style="20" customWidth="1"/>
    <col min="4" max="4" width="10.7109375" style="17" customWidth="1"/>
    <col min="5" max="5" width="1.7109375" style="3" customWidth="1"/>
    <col min="6" max="6" width="10.7109375" style="3" customWidth="1"/>
    <col min="7" max="7" width="1.7109375" style="3" customWidth="1"/>
    <col min="8" max="9" width="13.710937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3.7109375" style="3" customWidth="1"/>
    <col min="14" max="14" width="1.7109375" style="3" customWidth="1"/>
    <col min="15" max="15" width="16.7109375" style="3" customWidth="1"/>
    <col min="16" max="16" width="4.7109375" style="3" customWidth="1"/>
    <col min="17" max="17" width="13.7109375" style="39" customWidth="1"/>
    <col min="18" max="18" width="16.7109375" style="3" customWidth="1"/>
    <col min="19" max="19" width="4.7109375" style="3" customWidth="1"/>
    <col min="20" max="20" width="13.7109375" style="39" customWidth="1"/>
    <col min="21" max="21" width="16.7109375" style="3" customWidth="1"/>
    <col min="22" max="22" width="4.7109375" style="3" customWidth="1"/>
    <col min="23" max="23" width="13.7109375" style="39" customWidth="1"/>
    <col min="24" max="24" width="16.7109375" style="3" customWidth="1"/>
    <col min="25" max="25" width="4.7109375" style="3" customWidth="1"/>
    <col min="26" max="26" width="13.7109375" style="39" customWidth="1"/>
    <col min="27" max="27" width="16.7109375" style="3" customWidth="1"/>
    <col min="28" max="28" width="4.7109375" style="3" customWidth="1"/>
    <col min="29" max="29" width="13.7109375" style="39" customWidth="1"/>
    <col min="30" max="30" width="16.7109375" style="3" customWidth="1"/>
    <col min="31" max="31" width="4.7109375" style="3" customWidth="1"/>
    <col min="32" max="32" width="13.7109375" style="39" customWidth="1"/>
    <col min="33" max="33" width="16.7109375" style="3" customWidth="1"/>
    <col min="34" max="34" width="4.7109375" style="3" customWidth="1"/>
    <col min="35" max="35" width="13.7109375" style="39" customWidth="1"/>
    <col min="36" max="36" width="16.7109375" style="3" customWidth="1"/>
    <col min="37" max="37" width="4.7109375" style="3" customWidth="1"/>
    <col min="38" max="38" width="13.7109375" style="39" customWidth="1"/>
    <col min="39" max="39" width="16.7109375" style="3" customWidth="1"/>
    <col min="40" max="40" width="4.7109375" style="3" customWidth="1"/>
    <col min="41" max="41" width="13.7109375" style="39" customWidth="1"/>
    <col min="42" max="42" width="16.7109375" style="3" customWidth="1"/>
    <col min="43" max="43" width="4.7109375" style="3" customWidth="1"/>
    <col min="44" max="44" width="13.7109375" style="39" customWidth="1"/>
    <col min="45" max="16384" width="11.42578125" style="2"/>
  </cols>
  <sheetData>
    <row r="1" spans="1:44" ht="30" customHeight="1">
      <c r="A1" s="3"/>
      <c r="B1" s="7"/>
      <c r="C1" s="5"/>
      <c r="D1" s="103"/>
      <c r="E1" s="370" t="s">
        <v>64</v>
      </c>
      <c r="F1" s="371"/>
      <c r="G1" s="371"/>
      <c r="H1" s="371"/>
      <c r="I1" s="371"/>
      <c r="J1" s="371"/>
      <c r="K1" s="371"/>
      <c r="L1" s="371"/>
      <c r="M1" s="371"/>
      <c r="N1" s="371"/>
      <c r="O1" s="372"/>
      <c r="P1" s="2"/>
      <c r="Q1" s="118"/>
      <c r="R1" s="112"/>
      <c r="T1" s="118"/>
      <c r="U1" s="112"/>
      <c r="W1" s="118"/>
      <c r="X1" s="112"/>
      <c r="Z1" s="118"/>
      <c r="AA1" s="112"/>
      <c r="AC1" s="118"/>
      <c r="AD1" s="112"/>
      <c r="AF1" s="118"/>
      <c r="AG1" s="112"/>
      <c r="AI1" s="118"/>
      <c r="AJ1" s="112"/>
      <c r="AL1" s="118"/>
      <c r="AM1" s="112"/>
      <c r="AO1" s="118"/>
      <c r="AP1" s="112"/>
      <c r="AR1" s="118"/>
    </row>
    <row r="2" spans="1:44" ht="30" customHeight="1">
      <c r="A2" s="4"/>
      <c r="B2" s="34"/>
      <c r="C2" s="4"/>
      <c r="D2" s="104"/>
      <c r="E2" s="373"/>
      <c r="F2" s="374"/>
      <c r="G2" s="374"/>
      <c r="H2" s="374"/>
      <c r="I2" s="374"/>
      <c r="J2" s="374"/>
      <c r="K2" s="374"/>
      <c r="L2" s="374"/>
      <c r="M2" s="374"/>
      <c r="N2" s="374"/>
      <c r="O2" s="375"/>
      <c r="P2" s="2"/>
      <c r="Q2" s="118"/>
      <c r="R2" s="117"/>
      <c r="T2" s="118"/>
      <c r="U2" s="117"/>
      <c r="W2" s="118"/>
      <c r="X2" s="117"/>
      <c r="Z2" s="118"/>
      <c r="AA2" s="117"/>
      <c r="AC2" s="118"/>
      <c r="AD2" s="117"/>
      <c r="AF2" s="118"/>
      <c r="AG2" s="117"/>
      <c r="AI2" s="118"/>
      <c r="AJ2" s="117"/>
      <c r="AL2" s="118"/>
      <c r="AM2" s="117"/>
      <c r="AO2" s="118"/>
      <c r="AP2" s="117"/>
      <c r="AR2" s="118"/>
    </row>
    <row r="3" spans="1:44" ht="30" customHeight="1" thickBot="1">
      <c r="A3" s="6"/>
      <c r="B3" s="6"/>
      <c r="C3" s="6"/>
      <c r="D3" s="103"/>
      <c r="E3" s="376"/>
      <c r="F3" s="377"/>
      <c r="G3" s="377"/>
      <c r="H3" s="377"/>
      <c r="I3" s="377"/>
      <c r="J3" s="377"/>
      <c r="K3" s="377"/>
      <c r="L3" s="377"/>
      <c r="M3" s="377"/>
      <c r="N3" s="377"/>
      <c r="O3" s="378"/>
      <c r="P3" s="2"/>
      <c r="Q3" s="118"/>
      <c r="R3" s="112"/>
      <c r="T3" s="118"/>
      <c r="U3" s="112"/>
      <c r="W3" s="118"/>
      <c r="X3" s="112"/>
      <c r="Z3" s="118"/>
      <c r="AA3" s="112"/>
      <c r="AC3" s="118"/>
      <c r="AD3" s="112"/>
      <c r="AF3" s="118"/>
      <c r="AG3" s="112"/>
      <c r="AI3" s="118"/>
      <c r="AJ3" s="112"/>
      <c r="AL3" s="118"/>
      <c r="AM3" s="112"/>
      <c r="AO3" s="118"/>
      <c r="AP3" s="112"/>
      <c r="AR3" s="118"/>
    </row>
    <row r="4" spans="1:44" ht="30" customHeight="1">
      <c r="A4" s="6"/>
      <c r="B4" s="6"/>
      <c r="C4" s="6"/>
      <c r="D4" s="1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5"/>
      <c r="R4" s="7"/>
      <c r="S4" s="7"/>
      <c r="T4" s="35"/>
      <c r="U4" s="7"/>
      <c r="V4" s="7"/>
      <c r="W4" s="35"/>
      <c r="X4" s="7"/>
      <c r="Y4" s="7"/>
      <c r="Z4" s="35"/>
      <c r="AA4" s="7"/>
      <c r="AB4" s="7"/>
      <c r="AC4" s="35"/>
      <c r="AD4" s="7"/>
      <c r="AE4" s="7"/>
      <c r="AF4" s="35"/>
      <c r="AG4" s="7"/>
      <c r="AH4" s="7"/>
      <c r="AI4" s="35"/>
      <c r="AJ4" s="7"/>
      <c r="AK4" s="7"/>
      <c r="AL4" s="35"/>
      <c r="AM4" s="7"/>
      <c r="AN4" s="7"/>
      <c r="AO4" s="35"/>
      <c r="AP4" s="7"/>
      <c r="AQ4" s="7"/>
      <c r="AR4" s="35"/>
    </row>
    <row r="5" spans="1:44" s="8" customFormat="1" ht="30" customHeight="1">
      <c r="A5" s="6"/>
      <c r="B5" s="6"/>
      <c r="C5" s="6"/>
      <c r="D5" s="18"/>
      <c r="E5" s="7"/>
      <c r="F5" s="7"/>
      <c r="G5" s="7"/>
      <c r="N5" s="61"/>
      <c r="O5" s="63"/>
      <c r="P5" s="63"/>
      <c r="Q5" s="61"/>
      <c r="R5" s="63"/>
      <c r="S5" s="63"/>
      <c r="T5" s="61"/>
      <c r="U5" s="63"/>
      <c r="V5" s="63"/>
      <c r="W5" s="61"/>
      <c r="X5" s="63"/>
      <c r="Y5" s="63"/>
      <c r="Z5" s="61"/>
      <c r="AA5" s="63"/>
      <c r="AB5" s="63"/>
      <c r="AC5" s="61"/>
      <c r="AD5" s="63"/>
      <c r="AE5" s="63"/>
      <c r="AF5" s="61"/>
      <c r="AG5" s="63"/>
      <c r="AH5" s="63"/>
      <c r="AI5" s="61"/>
      <c r="AJ5" s="63"/>
      <c r="AK5" s="63"/>
      <c r="AL5" s="61"/>
      <c r="AM5" s="63"/>
      <c r="AN5" s="63"/>
      <c r="AO5" s="61"/>
      <c r="AP5" s="63"/>
      <c r="AQ5" s="63"/>
      <c r="AR5" s="61"/>
    </row>
    <row r="6" spans="1:44" s="8" customFormat="1" ht="30" customHeight="1">
      <c r="A6" s="50"/>
      <c r="B6" s="6"/>
      <c r="C6" s="6"/>
      <c r="D6" s="18"/>
      <c r="E6" s="7"/>
      <c r="F6" s="7"/>
      <c r="G6" s="7"/>
      <c r="N6" s="61"/>
      <c r="O6" s="63"/>
      <c r="P6" s="63"/>
      <c r="Q6" s="64"/>
      <c r="R6" s="63"/>
      <c r="S6" s="63"/>
      <c r="T6" s="64"/>
      <c r="U6" s="63"/>
      <c r="V6" s="63"/>
      <c r="W6" s="64"/>
      <c r="X6" s="63"/>
      <c r="Y6" s="63"/>
      <c r="Z6" s="64"/>
      <c r="AA6" s="63"/>
      <c r="AB6" s="63"/>
      <c r="AC6" s="64"/>
      <c r="AD6" s="63"/>
      <c r="AE6" s="63"/>
      <c r="AF6" s="64"/>
      <c r="AG6" s="63"/>
      <c r="AH6" s="63"/>
      <c r="AI6" s="64"/>
      <c r="AJ6" s="63"/>
      <c r="AK6" s="63"/>
      <c r="AL6" s="64"/>
      <c r="AM6" s="63"/>
      <c r="AN6" s="63"/>
      <c r="AO6" s="64"/>
      <c r="AP6" s="63"/>
      <c r="AQ6" s="63"/>
      <c r="AR6" s="64"/>
    </row>
    <row r="7" spans="1:44" s="8" customFormat="1" ht="30" customHeight="1" thickBot="1">
      <c r="A7" s="9"/>
      <c r="B7" s="9"/>
      <c r="C7" s="9"/>
      <c r="D7" s="1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36"/>
      <c r="R7" s="7"/>
      <c r="S7" s="7"/>
      <c r="T7" s="36"/>
      <c r="U7" s="7"/>
      <c r="V7" s="7"/>
      <c r="W7" s="36"/>
      <c r="X7" s="7"/>
      <c r="Y7" s="7"/>
      <c r="Z7" s="36"/>
      <c r="AA7" s="7"/>
      <c r="AB7" s="7"/>
      <c r="AC7" s="36"/>
      <c r="AD7" s="7"/>
      <c r="AE7" s="7"/>
      <c r="AF7" s="36"/>
      <c r="AG7" s="7"/>
      <c r="AH7" s="7"/>
      <c r="AI7" s="36"/>
      <c r="AJ7" s="7"/>
      <c r="AK7" s="7"/>
      <c r="AL7" s="36"/>
      <c r="AM7" s="7"/>
      <c r="AN7" s="7"/>
      <c r="AO7" s="36"/>
      <c r="AP7" s="7"/>
      <c r="AQ7" s="7"/>
      <c r="AR7" s="36"/>
    </row>
    <row r="8" spans="1:44" s="8" customFormat="1" ht="30" customHeight="1">
      <c r="A8" s="65"/>
      <c r="B8" s="66"/>
      <c r="C8" s="66"/>
      <c r="D8" s="67"/>
      <c r="E8" s="68"/>
      <c r="F8" s="69"/>
      <c r="G8" s="68"/>
      <c r="H8" s="69"/>
      <c r="I8" s="69"/>
      <c r="J8" s="68"/>
      <c r="K8" s="69"/>
      <c r="L8" s="68"/>
      <c r="M8" s="69"/>
      <c r="N8" s="70"/>
      <c r="O8" s="364" t="str">
        <f>Candidats!$A2</f>
        <v>Sophie</v>
      </c>
      <c r="P8" s="365"/>
      <c r="Q8" s="143"/>
      <c r="R8" s="364" t="str">
        <f>Candidats!$A3</f>
        <v>Charles-Henri</v>
      </c>
      <c r="S8" s="365"/>
      <c r="T8" s="143"/>
      <c r="U8" s="364" t="str">
        <f>Candidats!$A4</f>
        <v>François</v>
      </c>
      <c r="V8" s="365"/>
      <c r="W8" s="143"/>
      <c r="X8" s="364" t="str">
        <f>Candidats!$A5</f>
        <v>Julien</v>
      </c>
      <c r="Y8" s="365"/>
      <c r="Z8" s="143"/>
      <c r="AA8" s="364" t="str">
        <f>Candidats!$A6</f>
        <v>Cécile</v>
      </c>
      <c r="AB8" s="365"/>
      <c r="AC8" s="83"/>
      <c r="AD8" s="364" t="str">
        <f>Candidats!$A7</f>
        <v>Nathalie</v>
      </c>
      <c r="AE8" s="365"/>
      <c r="AF8" s="143"/>
      <c r="AG8" s="364" t="str">
        <f>Candidats!$A8</f>
        <v>Claire</v>
      </c>
      <c r="AH8" s="365"/>
      <c r="AI8" s="83"/>
      <c r="AJ8" s="364" t="str">
        <f>Candidats!$A9</f>
        <v>Maxime</v>
      </c>
      <c r="AK8" s="365"/>
      <c r="AL8" s="143"/>
      <c r="AM8" s="364" t="str">
        <f>Candidats!$A10</f>
        <v>Christophe</v>
      </c>
      <c r="AN8" s="365"/>
      <c r="AO8" s="83"/>
      <c r="AP8" s="364" t="str">
        <f>Candidats!$A11</f>
        <v>Marie-Guite</v>
      </c>
      <c r="AQ8" s="365"/>
      <c r="AR8" s="83"/>
    </row>
    <row r="9" spans="1:44" s="49" customFormat="1" ht="30" customHeight="1">
      <c r="A9" s="71"/>
      <c r="B9" s="73" t="s">
        <v>34</v>
      </c>
      <c r="C9" s="74"/>
      <c r="D9" s="75" t="s">
        <v>35</v>
      </c>
      <c r="E9" s="76"/>
      <c r="F9" s="75" t="s">
        <v>37</v>
      </c>
      <c r="G9" s="76"/>
      <c r="H9" s="75" t="s">
        <v>40</v>
      </c>
      <c r="I9" s="75" t="s">
        <v>124</v>
      </c>
      <c r="J9" s="76"/>
      <c r="K9" s="75" t="s">
        <v>4</v>
      </c>
      <c r="L9" s="76"/>
      <c r="M9" s="71" t="s">
        <v>5</v>
      </c>
      <c r="N9" s="72"/>
      <c r="O9" s="366" t="str">
        <f>Candidats!$B2</f>
        <v>MONTEL</v>
      </c>
      <c r="P9" s="367"/>
      <c r="Q9" s="321"/>
      <c r="R9" s="366" t="str">
        <f>Candidats!$B3</f>
        <v>GALLOIS</v>
      </c>
      <c r="S9" s="367"/>
      <c r="T9" s="321"/>
      <c r="U9" s="366" t="str">
        <f>Candidats!$B4</f>
        <v>SAUVADET</v>
      </c>
      <c r="V9" s="367"/>
      <c r="W9" s="321"/>
      <c r="X9" s="366" t="str">
        <f>Candidats!$B5</f>
        <v>GONZALEZ</v>
      </c>
      <c r="Y9" s="367"/>
      <c r="Z9" s="321"/>
      <c r="AA9" s="366" t="str">
        <f>Candidats!$B6</f>
        <v>PRUDHOMME</v>
      </c>
      <c r="AB9" s="367"/>
      <c r="AC9" s="322"/>
      <c r="AD9" s="366" t="str">
        <f>Candidats!$B7</f>
        <v>VERMOREL</v>
      </c>
      <c r="AE9" s="367"/>
      <c r="AF9" s="321"/>
      <c r="AG9" s="366" t="str">
        <f>Candidats!$B8</f>
        <v>ROCHER</v>
      </c>
      <c r="AH9" s="367"/>
      <c r="AI9" s="322"/>
      <c r="AJ9" s="366" t="str">
        <f>Candidats!$B9</f>
        <v>THIEBAUT</v>
      </c>
      <c r="AK9" s="367"/>
      <c r="AL9" s="321"/>
      <c r="AM9" s="366" t="str">
        <f>Candidats!$B10</f>
        <v>GRUDLER</v>
      </c>
      <c r="AN9" s="367"/>
      <c r="AO9" s="84"/>
      <c r="AP9" s="366" t="str">
        <f>Candidats!$B11</f>
        <v>DUFAY</v>
      </c>
      <c r="AQ9" s="367"/>
      <c r="AR9" s="84"/>
    </row>
    <row r="10" spans="1:44" s="9" customFormat="1" ht="30" customHeight="1" thickBot="1">
      <c r="A10" s="77"/>
      <c r="B10" s="78"/>
      <c r="C10" s="78"/>
      <c r="D10" s="79"/>
      <c r="E10" s="80"/>
      <c r="F10" s="77"/>
      <c r="G10" s="80"/>
      <c r="H10" s="77"/>
      <c r="I10" s="77"/>
      <c r="J10" s="80"/>
      <c r="K10" s="77"/>
      <c r="L10" s="80"/>
      <c r="M10" s="77"/>
      <c r="N10" s="78"/>
      <c r="O10" s="368"/>
      <c r="P10" s="369"/>
      <c r="Q10" s="82"/>
      <c r="R10" s="368"/>
      <c r="S10" s="369"/>
      <c r="T10" s="82"/>
      <c r="U10" s="368"/>
      <c r="V10" s="369"/>
      <c r="W10" s="82"/>
      <c r="X10" s="368"/>
      <c r="Y10" s="369"/>
      <c r="Z10" s="82"/>
      <c r="AA10" s="368"/>
      <c r="AB10" s="369"/>
      <c r="AC10" s="85"/>
      <c r="AD10" s="368"/>
      <c r="AE10" s="369"/>
      <c r="AF10" s="82"/>
      <c r="AG10" s="368"/>
      <c r="AH10" s="369"/>
      <c r="AI10" s="85"/>
      <c r="AJ10" s="368"/>
      <c r="AK10" s="369"/>
      <c r="AL10" s="82"/>
      <c r="AM10" s="368"/>
      <c r="AN10" s="369"/>
      <c r="AO10" s="85"/>
      <c r="AP10" s="368"/>
      <c r="AQ10" s="369"/>
      <c r="AR10" s="85"/>
    </row>
    <row r="11" spans="1:44" s="9" customFormat="1" ht="30" customHeight="1">
      <c r="A11" s="10"/>
      <c r="B11" s="11"/>
      <c r="C11" s="12"/>
      <c r="D11" s="19"/>
      <c r="E11" s="13"/>
      <c r="F11" s="15"/>
      <c r="G11" s="13"/>
      <c r="H11" s="15"/>
      <c r="I11" s="15"/>
      <c r="J11" s="13"/>
      <c r="K11" s="15"/>
      <c r="L11" s="13"/>
      <c r="M11" s="15"/>
      <c r="N11" s="12"/>
      <c r="O11" s="16"/>
      <c r="P11" s="13"/>
      <c r="Q11" s="37"/>
      <c r="R11" s="16"/>
      <c r="S11" s="13"/>
      <c r="T11" s="37"/>
      <c r="U11" s="16"/>
      <c r="V11" s="13"/>
      <c r="W11" s="37"/>
      <c r="X11" s="16"/>
      <c r="Y11" s="13"/>
      <c r="Z11" s="37"/>
      <c r="AA11" s="15"/>
      <c r="AB11" s="13"/>
      <c r="AC11" s="40"/>
      <c r="AD11" s="16"/>
      <c r="AE11" s="13"/>
      <c r="AF11" s="37"/>
      <c r="AG11" s="15"/>
      <c r="AH11" s="13"/>
      <c r="AI11" s="40"/>
      <c r="AJ11" s="16"/>
      <c r="AK11" s="13"/>
      <c r="AL11" s="37"/>
      <c r="AM11" s="15"/>
      <c r="AN11" s="13"/>
      <c r="AO11" s="40"/>
      <c r="AP11" s="15"/>
      <c r="AQ11" s="13"/>
      <c r="AR11" s="40"/>
    </row>
    <row r="12" spans="1:44" s="38" customFormat="1" ht="30" customHeight="1">
      <c r="A12" s="41"/>
      <c r="B12" s="306" t="str">
        <f>VLOOKUP("E1",Bureaux!$A$2:$C$29,2,FALSE)</f>
        <v>E1 - 0014  Raymond Aubert</v>
      </c>
      <c r="C12" s="43"/>
      <c r="D12" s="51">
        <f>IF('E1'!$D7="","",'E1'!$D7)</f>
        <v>1165</v>
      </c>
      <c r="E12" s="52"/>
      <c r="F12" s="51">
        <f>IF('E1'!$D9="","",'E1'!$D9)</f>
        <v>526</v>
      </c>
      <c r="G12" s="53"/>
      <c r="H12" s="110">
        <f t="shared" ref="H12:H19" si="0">IF(F12=""," ",F12/$D12)</f>
        <v>0.45150214592274679</v>
      </c>
      <c r="I12" s="51">
        <f>IF('E1'!$D10="","",'E1'!$D10)</f>
        <v>9</v>
      </c>
      <c r="J12" s="53"/>
      <c r="K12" s="51">
        <f>IF('E1'!$D11="","",'E1'!$D11)</f>
        <v>8</v>
      </c>
      <c r="L12" s="53"/>
      <c r="M12" s="51">
        <f>IF('E1'!$D12="","",'E1'!$D12)</f>
        <v>509</v>
      </c>
      <c r="N12" s="54"/>
      <c r="O12" s="51">
        <f>IF('E1'!$D13="","",'E1'!$D13)</f>
        <v>159</v>
      </c>
      <c r="P12" s="53"/>
      <c r="Q12" s="55">
        <f t="shared" ref="Q12:Q19" si="1">IF(O12=""," ",O12/$M12)</f>
        <v>0.31237721021611004</v>
      </c>
      <c r="R12" s="51">
        <f>IF('E1'!$D14="","",'E1'!$D14)</f>
        <v>4</v>
      </c>
      <c r="S12" s="53"/>
      <c r="T12" s="55">
        <f t="shared" ref="T12:T19" si="2">IF(R12=""," ",R12/$M12)</f>
        <v>7.8585461689587421E-3</v>
      </c>
      <c r="U12" s="51">
        <f>IF('E1'!$D15="","",'E1'!$D15)</f>
        <v>103</v>
      </c>
      <c r="V12" s="53"/>
      <c r="W12" s="55">
        <f t="shared" ref="W12:W19" si="3">IF(U12=""," ",U12/$M12)</f>
        <v>0.20235756385068762</v>
      </c>
      <c r="X12" s="51">
        <f>IF('E1'!$D16="","",'E1'!$D16)</f>
        <v>5</v>
      </c>
      <c r="Y12" s="53"/>
      <c r="Z12" s="55">
        <f t="shared" ref="Z12:Z19" si="4">IF(X12=""," ",X12/$M12)</f>
        <v>9.823182711198428E-3</v>
      </c>
      <c r="AA12" s="51">
        <f>IF('E1'!$D17="","",'E1'!$D17)</f>
        <v>13</v>
      </c>
      <c r="AB12" s="53"/>
      <c r="AC12" s="55">
        <f t="shared" ref="AC12:AC19" si="5">IF(AA12=""," ",AA12/$M12)</f>
        <v>2.5540275049115914E-2</v>
      </c>
      <c r="AD12" s="51">
        <f>IF('E1'!$D18="","",'E1'!$D18)</f>
        <v>22</v>
      </c>
      <c r="AE12" s="53"/>
      <c r="AF12" s="55">
        <f t="shared" ref="AF12:AF19" si="6">IF(AD12=""," ",AD12/$M12)</f>
        <v>4.3222003929273084E-2</v>
      </c>
      <c r="AG12" s="51">
        <f>IF('E1'!$D19="","",'E1'!$D19)</f>
        <v>8</v>
      </c>
      <c r="AH12" s="53"/>
      <c r="AI12" s="55">
        <f t="shared" ref="AI12:AI19" si="7">IF(AG12=""," ",AG12/$M12)</f>
        <v>1.5717092337917484E-2</v>
      </c>
      <c r="AJ12" s="51">
        <f>IF('E1'!$D20="","",'E1'!$D20)</f>
        <v>21</v>
      </c>
      <c r="AK12" s="53"/>
      <c r="AL12" s="55">
        <f t="shared" ref="AL12:AL19" si="8">IF(AJ12=""," ",AJ12/$M12)</f>
        <v>4.1257367387033402E-2</v>
      </c>
      <c r="AM12" s="51">
        <f>IF('E1'!$D21="","",'E1'!$D21)</f>
        <v>76</v>
      </c>
      <c r="AN12" s="53"/>
      <c r="AO12" s="55">
        <f t="shared" ref="AO12:AO19" si="9">IF(AM12=""," ",AM12/$M12)</f>
        <v>0.14931237721021612</v>
      </c>
      <c r="AP12" s="51">
        <f>IF('E1'!$D22="","",'E1'!$D22)</f>
        <v>98</v>
      </c>
      <c r="AQ12" s="53"/>
      <c r="AR12" s="55">
        <f t="shared" ref="AR12:AR19" si="10">IF(AP12=""," ",AP12/$M12)</f>
        <v>0.1925343811394892</v>
      </c>
    </row>
    <row r="13" spans="1:44" s="38" customFormat="1" ht="30" customHeight="1">
      <c r="A13" s="41"/>
      <c r="B13" s="306" t="str">
        <f>VLOOKUP("E2",Bureaux!$A$2:$C$29,2,FALSE)</f>
        <v>E2 - 0015  Raymond Aubert</v>
      </c>
      <c r="C13" s="43"/>
      <c r="D13" s="51">
        <f>IF('E2'!$D7="","",'E2'!$D7)</f>
        <v>1249</v>
      </c>
      <c r="E13" s="52"/>
      <c r="F13" s="51">
        <f>IF('E2'!$D9="","",'E2'!$D9)</f>
        <v>547</v>
      </c>
      <c r="G13" s="53"/>
      <c r="H13" s="110">
        <f t="shared" si="0"/>
        <v>0.43795036028823059</v>
      </c>
      <c r="I13" s="51">
        <f>IF('E2'!$D10="","",'E2'!$D10)</f>
        <v>11</v>
      </c>
      <c r="J13" s="53"/>
      <c r="K13" s="51">
        <f>IF('E2'!$D11="","",'E2'!$D11)</f>
        <v>17</v>
      </c>
      <c r="L13" s="53"/>
      <c r="M13" s="51">
        <f>IF('E2'!$D12="","",'E2'!$D12)</f>
        <v>519</v>
      </c>
      <c r="N13" s="54"/>
      <c r="O13" s="51">
        <f>IF('E2'!$D13="","",'E2'!$D13)</f>
        <v>158</v>
      </c>
      <c r="P13" s="53"/>
      <c r="Q13" s="55">
        <f t="shared" si="1"/>
        <v>0.30443159922928709</v>
      </c>
      <c r="R13" s="51">
        <f>IF('E2'!$D14="","",'E2'!$D14)</f>
        <v>5</v>
      </c>
      <c r="S13" s="53"/>
      <c r="T13" s="55">
        <f t="shared" si="2"/>
        <v>9.6339113680154135E-3</v>
      </c>
      <c r="U13" s="51">
        <f>IF('E2'!$D15="","",'E2'!$D15)</f>
        <v>124</v>
      </c>
      <c r="V13" s="53"/>
      <c r="W13" s="55">
        <f t="shared" si="3"/>
        <v>0.23892100192678228</v>
      </c>
      <c r="X13" s="51">
        <f>IF('E2'!$D16="","",'E2'!$D16)</f>
        <v>12</v>
      </c>
      <c r="Y13" s="53"/>
      <c r="Z13" s="55">
        <f t="shared" si="4"/>
        <v>2.3121387283236993E-2</v>
      </c>
      <c r="AA13" s="51">
        <f>IF('E2'!$D17="","",'E2'!$D17)</f>
        <v>19</v>
      </c>
      <c r="AB13" s="53"/>
      <c r="AC13" s="55">
        <f t="shared" si="5"/>
        <v>3.6608863198458574E-2</v>
      </c>
      <c r="AD13" s="51">
        <f>IF('E2'!$D18="","",'E2'!$D18)</f>
        <v>16</v>
      </c>
      <c r="AE13" s="53"/>
      <c r="AF13" s="55">
        <f t="shared" si="6"/>
        <v>3.0828516377649325E-2</v>
      </c>
      <c r="AG13" s="51">
        <f>IF('E2'!$D19="","",'E2'!$D19)</f>
        <v>6</v>
      </c>
      <c r="AH13" s="53"/>
      <c r="AI13" s="55">
        <f t="shared" si="7"/>
        <v>1.1560693641618497E-2</v>
      </c>
      <c r="AJ13" s="51">
        <f>IF('E2'!$D20="","",'E2'!$D20)</f>
        <v>16</v>
      </c>
      <c r="AK13" s="53"/>
      <c r="AL13" s="55">
        <f t="shared" si="8"/>
        <v>3.0828516377649325E-2</v>
      </c>
      <c r="AM13" s="51">
        <f>IF('E2'!$D21="","",'E2'!$D21)</f>
        <v>72</v>
      </c>
      <c r="AN13" s="53"/>
      <c r="AO13" s="55">
        <f t="shared" si="9"/>
        <v>0.13872832369942195</v>
      </c>
      <c r="AP13" s="51">
        <f>IF('E2'!$D22="","",'E2'!$D22)</f>
        <v>91</v>
      </c>
      <c r="AQ13" s="53"/>
      <c r="AR13" s="55">
        <f t="shared" si="10"/>
        <v>0.17533718689788053</v>
      </c>
    </row>
    <row r="14" spans="1:44" s="38" customFormat="1" ht="30" customHeight="1">
      <c r="A14" s="41"/>
      <c r="B14" s="306" t="str">
        <f>VLOOKUP("E3",Bureaux!$A$2:$C$29,2,FALSE)</f>
        <v>E3 - 0016  Raymond Aubert</v>
      </c>
      <c r="C14" s="43"/>
      <c r="D14" s="51">
        <f>IF('E3'!$D7="","",'E3'!$D7)</f>
        <v>1032</v>
      </c>
      <c r="E14" s="52"/>
      <c r="F14" s="51">
        <f>IF('E3'!$D9="","",'E3'!$D9)</f>
        <v>448</v>
      </c>
      <c r="G14" s="53"/>
      <c r="H14" s="110">
        <f t="shared" si="0"/>
        <v>0.43410852713178294</v>
      </c>
      <c r="I14" s="51">
        <f>IF('E3'!$D10="","",'E3'!$D10)</f>
        <v>10</v>
      </c>
      <c r="J14" s="53"/>
      <c r="K14" s="51">
        <f>IF('E3'!$D11="","",'E3'!$D11)</f>
        <v>14</v>
      </c>
      <c r="L14" s="53"/>
      <c r="M14" s="51">
        <f>IF('E3'!$D12="","",'E3'!$D12)</f>
        <v>424</v>
      </c>
      <c r="N14" s="54"/>
      <c r="O14" s="51">
        <f>IF('E3'!$D13="","",'E3'!$D13)</f>
        <v>136</v>
      </c>
      <c r="P14" s="53"/>
      <c r="Q14" s="55">
        <f t="shared" si="1"/>
        <v>0.32075471698113206</v>
      </c>
      <c r="R14" s="51">
        <f>IF('E3'!$D14="","",'E3'!$D14)</f>
        <v>5</v>
      </c>
      <c r="S14" s="53"/>
      <c r="T14" s="55">
        <f t="shared" si="2"/>
        <v>1.179245283018868E-2</v>
      </c>
      <c r="U14" s="51">
        <f>IF('E3'!$D15="","",'E3'!$D15)</f>
        <v>84</v>
      </c>
      <c r="V14" s="53"/>
      <c r="W14" s="55">
        <f t="shared" si="3"/>
        <v>0.19811320754716982</v>
      </c>
      <c r="X14" s="51">
        <f>IF('E3'!$D16="","",'E3'!$D16)</f>
        <v>8</v>
      </c>
      <c r="Y14" s="53"/>
      <c r="Z14" s="55">
        <f t="shared" si="4"/>
        <v>1.8867924528301886E-2</v>
      </c>
      <c r="AA14" s="51">
        <f>IF('E3'!$D17="","",'E3'!$D17)</f>
        <v>17</v>
      </c>
      <c r="AB14" s="53"/>
      <c r="AC14" s="55">
        <f t="shared" si="5"/>
        <v>4.0094339622641507E-2</v>
      </c>
      <c r="AD14" s="51">
        <f>IF('E3'!$D18="","",'E3'!$D18)</f>
        <v>17</v>
      </c>
      <c r="AE14" s="53"/>
      <c r="AF14" s="55">
        <f t="shared" si="6"/>
        <v>4.0094339622641507E-2</v>
      </c>
      <c r="AG14" s="51">
        <f>IF('E3'!$D19="","",'E3'!$D19)</f>
        <v>8</v>
      </c>
      <c r="AH14" s="53"/>
      <c r="AI14" s="55">
        <f t="shared" si="7"/>
        <v>1.8867924528301886E-2</v>
      </c>
      <c r="AJ14" s="51">
        <f>IF('E3'!$D20="","",'E3'!$D20)</f>
        <v>16</v>
      </c>
      <c r="AK14" s="53"/>
      <c r="AL14" s="55">
        <f t="shared" si="8"/>
        <v>3.7735849056603772E-2</v>
      </c>
      <c r="AM14" s="51">
        <f>IF('E3'!$D21="","",'E3'!$D21)</f>
        <v>47</v>
      </c>
      <c r="AN14" s="53"/>
      <c r="AO14" s="55">
        <f t="shared" si="9"/>
        <v>0.11084905660377359</v>
      </c>
      <c r="AP14" s="51">
        <f>IF('E3'!$D22="","",'E3'!$D22)</f>
        <v>86</v>
      </c>
      <c r="AQ14" s="53"/>
      <c r="AR14" s="55">
        <f t="shared" si="10"/>
        <v>0.20283018867924529</v>
      </c>
    </row>
    <row r="15" spans="1:44" s="38" customFormat="1" ht="30" customHeight="1">
      <c r="A15" s="41"/>
      <c r="B15" s="306" t="str">
        <f>VLOOKUP("F1",Bureaux!$A$2:$C$29,2,FALSE)</f>
        <v>F1 - 0017  Maison de l'enfant</v>
      </c>
      <c r="C15" s="43"/>
      <c r="D15" s="51">
        <f>IF('F1'!$D7="","",'F1'!$D7)</f>
        <v>770</v>
      </c>
      <c r="E15" s="52"/>
      <c r="F15" s="51">
        <f>IF('F1'!$D9="","",'F1'!$D9)</f>
        <v>367</v>
      </c>
      <c r="G15" s="53"/>
      <c r="H15" s="110">
        <f t="shared" si="0"/>
        <v>0.47662337662337662</v>
      </c>
      <c r="I15" s="51">
        <f>IF('F1'!$D10="","",'F1'!$D10)</f>
        <v>6</v>
      </c>
      <c r="J15" s="53"/>
      <c r="K15" s="51">
        <f>IF('F1'!$D11="","",'F1'!$D11)</f>
        <v>9</v>
      </c>
      <c r="L15" s="53"/>
      <c r="M15" s="51">
        <f>IF('F1'!$D12="","",'F1'!$D12)</f>
        <v>352</v>
      </c>
      <c r="N15" s="54"/>
      <c r="O15" s="51">
        <f>IF('F1'!$D13="","",'F1'!$D13)</f>
        <v>89</v>
      </c>
      <c r="P15" s="53"/>
      <c r="Q15" s="55">
        <f t="shared" si="1"/>
        <v>0.25284090909090912</v>
      </c>
      <c r="R15" s="51">
        <f>IF('F1'!$D14="","",'F1'!$D14)</f>
        <v>2</v>
      </c>
      <c r="S15" s="53"/>
      <c r="T15" s="55">
        <f t="shared" si="2"/>
        <v>5.681818181818182E-3</v>
      </c>
      <c r="U15" s="51">
        <f>IF('F1'!$D15="","",'F1'!$D15)</f>
        <v>68</v>
      </c>
      <c r="V15" s="53"/>
      <c r="W15" s="55">
        <f t="shared" si="3"/>
        <v>0.19318181818181818</v>
      </c>
      <c r="X15" s="51">
        <f>IF('F1'!$D16="","",'F1'!$D16)</f>
        <v>10</v>
      </c>
      <c r="Y15" s="53"/>
      <c r="Z15" s="55">
        <f t="shared" si="4"/>
        <v>2.8409090909090908E-2</v>
      </c>
      <c r="AA15" s="51">
        <f>IF('F1'!$D17="","",'F1'!$D17)</f>
        <v>16</v>
      </c>
      <c r="AB15" s="53"/>
      <c r="AC15" s="55">
        <f t="shared" si="5"/>
        <v>4.5454545454545456E-2</v>
      </c>
      <c r="AD15" s="51">
        <f>IF('F1'!$D18="","",'F1'!$D18)</f>
        <v>23</v>
      </c>
      <c r="AE15" s="53"/>
      <c r="AF15" s="55">
        <f t="shared" si="6"/>
        <v>6.5340909090909088E-2</v>
      </c>
      <c r="AG15" s="51">
        <f>IF('F1'!$D19="","",'F1'!$D19)</f>
        <v>10</v>
      </c>
      <c r="AH15" s="53"/>
      <c r="AI15" s="55">
        <f t="shared" si="7"/>
        <v>2.8409090909090908E-2</v>
      </c>
      <c r="AJ15" s="51">
        <f>IF('F1'!$D20="","",'F1'!$D20)</f>
        <v>14</v>
      </c>
      <c r="AK15" s="53"/>
      <c r="AL15" s="55">
        <f t="shared" si="8"/>
        <v>3.9772727272727272E-2</v>
      </c>
      <c r="AM15" s="51">
        <f>IF('F1'!$D21="","",'F1'!$D21)</f>
        <v>54</v>
      </c>
      <c r="AN15" s="53"/>
      <c r="AO15" s="55">
        <f t="shared" si="9"/>
        <v>0.15340909090909091</v>
      </c>
      <c r="AP15" s="51">
        <f>IF('F1'!$D22="","",'F1'!$D22)</f>
        <v>66</v>
      </c>
      <c r="AQ15" s="53"/>
      <c r="AR15" s="55">
        <f t="shared" si="10"/>
        <v>0.1875</v>
      </c>
    </row>
    <row r="16" spans="1:44" s="38" customFormat="1" ht="30" customHeight="1">
      <c r="A16" s="41"/>
      <c r="B16" s="306" t="str">
        <f>VLOOKUP("F2",Bureaux!$A$2:$C$29,2,FALSE)</f>
        <v>F2 - 0018  Émile Géhant</v>
      </c>
      <c r="C16" s="43"/>
      <c r="D16" s="51">
        <f>IF('F2'!$D7="","",'F2'!$D7)</f>
        <v>504</v>
      </c>
      <c r="E16" s="52"/>
      <c r="F16" s="51">
        <f>IF('F2'!$D9="","",'F2'!$D9)</f>
        <v>226</v>
      </c>
      <c r="G16" s="53"/>
      <c r="H16" s="110">
        <f t="shared" si="0"/>
        <v>0.44841269841269843</v>
      </c>
      <c r="I16" s="51">
        <f>IF('F2'!$D10="","",'F2'!$D10)</f>
        <v>0</v>
      </c>
      <c r="J16" s="53"/>
      <c r="K16" s="51">
        <f>IF('F2'!$D11="","",'F2'!$D11)</f>
        <v>9</v>
      </c>
      <c r="L16" s="53"/>
      <c r="M16" s="51">
        <f>IF('F2'!$D12="","",'F2'!$D12)</f>
        <v>217</v>
      </c>
      <c r="N16" s="54"/>
      <c r="O16" s="51">
        <f>IF('F2'!$D13="","",'F2'!$D13)</f>
        <v>72</v>
      </c>
      <c r="P16" s="53"/>
      <c r="Q16" s="55">
        <f t="shared" si="1"/>
        <v>0.33179723502304148</v>
      </c>
      <c r="R16" s="51">
        <f>IF('F2'!$D14="","",'F2'!$D14)</f>
        <v>2</v>
      </c>
      <c r="S16" s="53"/>
      <c r="T16" s="55">
        <f t="shared" si="2"/>
        <v>9.2165898617511521E-3</v>
      </c>
      <c r="U16" s="51">
        <f>IF('F2'!$D15="","",'F2'!$D15)</f>
        <v>33</v>
      </c>
      <c r="V16" s="53"/>
      <c r="W16" s="55">
        <f t="shared" si="3"/>
        <v>0.15207373271889402</v>
      </c>
      <c r="X16" s="51">
        <f>IF('F2'!$D16="","",'F2'!$D16)</f>
        <v>3</v>
      </c>
      <c r="Y16" s="53"/>
      <c r="Z16" s="55">
        <f t="shared" si="4"/>
        <v>1.3824884792626729E-2</v>
      </c>
      <c r="AA16" s="51">
        <f>IF('F2'!$D17="","",'F2'!$D17)</f>
        <v>12</v>
      </c>
      <c r="AB16" s="53"/>
      <c r="AC16" s="55">
        <f t="shared" si="5"/>
        <v>5.5299539170506916E-2</v>
      </c>
      <c r="AD16" s="51">
        <f>IF('F2'!$D18="","",'F2'!$D18)</f>
        <v>12</v>
      </c>
      <c r="AE16" s="53"/>
      <c r="AF16" s="55">
        <f t="shared" si="6"/>
        <v>5.5299539170506916E-2</v>
      </c>
      <c r="AG16" s="51">
        <f>IF('F2'!$D19="","",'F2'!$D19)</f>
        <v>10</v>
      </c>
      <c r="AH16" s="53"/>
      <c r="AI16" s="55">
        <f t="shared" si="7"/>
        <v>4.6082949308755762E-2</v>
      </c>
      <c r="AJ16" s="51">
        <f>IF('F2'!$D20="","",'F2'!$D20)</f>
        <v>7</v>
      </c>
      <c r="AK16" s="53"/>
      <c r="AL16" s="55">
        <f t="shared" si="8"/>
        <v>3.2258064516129031E-2</v>
      </c>
      <c r="AM16" s="51">
        <f>IF('F2'!$D21="","",'F2'!$D21)</f>
        <v>30</v>
      </c>
      <c r="AN16" s="53"/>
      <c r="AO16" s="55">
        <f t="shared" si="9"/>
        <v>0.13824884792626729</v>
      </c>
      <c r="AP16" s="51">
        <f>IF('F2'!$D22="","",'F2'!$D22)</f>
        <v>36</v>
      </c>
      <c r="AQ16" s="53"/>
      <c r="AR16" s="55">
        <f t="shared" si="10"/>
        <v>0.16589861751152074</v>
      </c>
    </row>
    <row r="17" spans="1:44" s="38" customFormat="1" ht="30" customHeight="1">
      <c r="A17" s="41"/>
      <c r="B17" s="306" t="str">
        <f>VLOOKUP("M1",Bureaux!$A$2:$C$29,2,FALSE)</f>
        <v>M1 - 0005  Saint-Exupéry</v>
      </c>
      <c r="C17" s="43"/>
      <c r="D17" s="51">
        <f>IF('M1'!$D7="","",'M1'!$D7)</f>
        <v>1049</v>
      </c>
      <c r="E17" s="52"/>
      <c r="F17" s="51">
        <f>IF('M1'!$D9="","",'M1'!$D9)</f>
        <v>334</v>
      </c>
      <c r="G17" s="53"/>
      <c r="H17" s="110">
        <f t="shared" si="0"/>
        <v>0.31839847473784555</v>
      </c>
      <c r="I17" s="51">
        <f>IF('M1'!$D10="","",'M1'!$D10)</f>
        <v>5</v>
      </c>
      <c r="J17" s="53"/>
      <c r="K17" s="51">
        <f>IF('M1'!$D11="","",'M1'!$D11)</f>
        <v>8</v>
      </c>
      <c r="L17" s="53"/>
      <c r="M17" s="51">
        <f>IF('M1'!$D12="","",'M1'!$D12)</f>
        <v>321</v>
      </c>
      <c r="N17" s="54"/>
      <c r="O17" s="51">
        <f>IF('M1'!$D13="","",'M1'!$D13)</f>
        <v>69</v>
      </c>
      <c r="P17" s="53"/>
      <c r="Q17" s="55">
        <f t="shared" si="1"/>
        <v>0.21495327102803738</v>
      </c>
      <c r="R17" s="51">
        <f>IF('M1'!$D14="","",'M1'!$D14)</f>
        <v>2</v>
      </c>
      <c r="S17" s="53"/>
      <c r="T17" s="55">
        <f t="shared" si="2"/>
        <v>6.2305295950155761E-3</v>
      </c>
      <c r="U17" s="51">
        <f>IF('M1'!$D15="","",'M1'!$D15)</f>
        <v>49</v>
      </c>
      <c r="V17" s="53"/>
      <c r="W17" s="55">
        <f t="shared" si="3"/>
        <v>0.15264797507788161</v>
      </c>
      <c r="X17" s="51">
        <f>IF('M1'!$D16="","",'M1'!$D16)</f>
        <v>7</v>
      </c>
      <c r="Y17" s="53"/>
      <c r="Z17" s="55">
        <f t="shared" si="4"/>
        <v>2.1806853582554516E-2</v>
      </c>
      <c r="AA17" s="51">
        <f>IF('M1'!$D17="","",'M1'!$D17)</f>
        <v>12</v>
      </c>
      <c r="AB17" s="53"/>
      <c r="AC17" s="55">
        <f t="shared" si="5"/>
        <v>3.7383177570093455E-2</v>
      </c>
      <c r="AD17" s="51">
        <f>IF('M1'!$D18="","",'M1'!$D18)</f>
        <v>11</v>
      </c>
      <c r="AE17" s="53"/>
      <c r="AF17" s="55">
        <f t="shared" si="6"/>
        <v>3.4267912772585667E-2</v>
      </c>
      <c r="AG17" s="51">
        <f>IF('M1'!$D19="","",'M1'!$D19)</f>
        <v>6</v>
      </c>
      <c r="AH17" s="53"/>
      <c r="AI17" s="55">
        <f t="shared" si="7"/>
        <v>1.8691588785046728E-2</v>
      </c>
      <c r="AJ17" s="51">
        <f>IF('M1'!$D20="","",'M1'!$D20)</f>
        <v>11</v>
      </c>
      <c r="AK17" s="53"/>
      <c r="AL17" s="55">
        <f t="shared" si="8"/>
        <v>3.4267912772585667E-2</v>
      </c>
      <c r="AM17" s="51">
        <f>IF('M1'!$D21="","",'M1'!$D21)</f>
        <v>78</v>
      </c>
      <c r="AN17" s="53"/>
      <c r="AO17" s="55">
        <f t="shared" si="9"/>
        <v>0.24299065420560748</v>
      </c>
      <c r="AP17" s="51">
        <f>IF('M1'!$D22="","",'M1'!$D22)</f>
        <v>76</v>
      </c>
      <c r="AQ17" s="53"/>
      <c r="AR17" s="55">
        <f t="shared" si="10"/>
        <v>0.2367601246105919</v>
      </c>
    </row>
    <row r="18" spans="1:44" s="38" customFormat="1" ht="30" customHeight="1">
      <c r="A18" s="41"/>
      <c r="B18" s="306" t="str">
        <f>VLOOKUP("N1",Bureaux!$A$2:$C$29,2,FALSE)</f>
        <v>N1 - 0006  Maison de Quartier des Forges</v>
      </c>
      <c r="C18" s="43"/>
      <c r="D18" s="51">
        <f>IF('N1'!$D7="","",'N1'!$D7)</f>
        <v>1455</v>
      </c>
      <c r="E18" s="52"/>
      <c r="F18" s="51">
        <f>IF('N1'!$D9="","",'N1'!$D9)</f>
        <v>647</v>
      </c>
      <c r="G18" s="53"/>
      <c r="H18" s="110">
        <f t="shared" si="0"/>
        <v>0.44467353951890032</v>
      </c>
      <c r="I18" s="51">
        <f>IF('N1'!$D10="","",'N1'!$D10)</f>
        <v>16</v>
      </c>
      <c r="J18" s="53"/>
      <c r="K18" s="51">
        <f>IF('N1'!$D11="","",'N1'!$D11)</f>
        <v>12</v>
      </c>
      <c r="L18" s="53"/>
      <c r="M18" s="51">
        <f>IF('N1'!$D12="","",'N1'!$D12)</f>
        <v>619</v>
      </c>
      <c r="N18" s="54"/>
      <c r="O18" s="51">
        <f>IF('N1'!$D13="","",'N1'!$D13)</f>
        <v>183</v>
      </c>
      <c r="P18" s="53"/>
      <c r="Q18" s="55">
        <f t="shared" si="1"/>
        <v>0.29563812600969308</v>
      </c>
      <c r="R18" s="51">
        <f>IF('N1'!$D14="","",'N1'!$D14)</f>
        <v>6</v>
      </c>
      <c r="S18" s="53"/>
      <c r="T18" s="55">
        <f t="shared" si="2"/>
        <v>9.6930533117932146E-3</v>
      </c>
      <c r="U18" s="51">
        <f>IF('N1'!$D15="","",'N1'!$D15)</f>
        <v>114</v>
      </c>
      <c r="V18" s="53"/>
      <c r="W18" s="55">
        <f t="shared" si="3"/>
        <v>0.18416801292407109</v>
      </c>
      <c r="X18" s="51">
        <f>IF('N1'!$D16="","",'N1'!$D16)</f>
        <v>12</v>
      </c>
      <c r="Y18" s="53"/>
      <c r="Z18" s="55">
        <f t="shared" si="4"/>
        <v>1.9386106623586429E-2</v>
      </c>
      <c r="AA18" s="51">
        <f>IF('N1'!$D17="","",'N1'!$D17)</f>
        <v>20</v>
      </c>
      <c r="AB18" s="53"/>
      <c r="AC18" s="55">
        <f t="shared" si="5"/>
        <v>3.2310177705977383E-2</v>
      </c>
      <c r="AD18" s="51">
        <f>IF('N1'!$D18="","",'N1'!$D18)</f>
        <v>22</v>
      </c>
      <c r="AE18" s="53"/>
      <c r="AF18" s="55">
        <f t="shared" si="6"/>
        <v>3.5541195476575124E-2</v>
      </c>
      <c r="AG18" s="51">
        <f>IF('N1'!$D19="","",'N1'!$D19)</f>
        <v>9</v>
      </c>
      <c r="AH18" s="53"/>
      <c r="AI18" s="55">
        <f t="shared" si="7"/>
        <v>1.4539579967689823E-2</v>
      </c>
      <c r="AJ18" s="51">
        <f>IF('N1'!$D20="","",'N1'!$D20)</f>
        <v>17</v>
      </c>
      <c r="AK18" s="53"/>
      <c r="AL18" s="55">
        <f t="shared" si="8"/>
        <v>2.7463651050080775E-2</v>
      </c>
      <c r="AM18" s="51">
        <f>IF('N1'!$D21="","",'N1'!$D21)</f>
        <v>123</v>
      </c>
      <c r="AN18" s="53"/>
      <c r="AO18" s="55">
        <f t="shared" si="9"/>
        <v>0.1987075928917609</v>
      </c>
      <c r="AP18" s="51">
        <f>IF('N1'!$D22="","",'N1'!$D22)</f>
        <v>113</v>
      </c>
      <c r="AQ18" s="53"/>
      <c r="AR18" s="55">
        <f t="shared" si="10"/>
        <v>0.18255250403877221</v>
      </c>
    </row>
    <row r="19" spans="1:44" s="38" customFormat="1" ht="30" customHeight="1">
      <c r="A19" s="41"/>
      <c r="B19" s="306" t="str">
        <f>VLOOKUP("N2",Bureaux!$A$2:$C$29,2,FALSE)</f>
        <v>N2 - 0007  Cité des Associations</v>
      </c>
      <c r="C19" s="43"/>
      <c r="D19" s="51">
        <f>IF('N2'!$D7="","",'N2'!$D7)</f>
        <v>669</v>
      </c>
      <c r="E19" s="52"/>
      <c r="F19" s="51">
        <f>IF('N2'!$D9="","",'N2'!$D9)</f>
        <v>377</v>
      </c>
      <c r="G19" s="53"/>
      <c r="H19" s="110">
        <f t="shared" si="0"/>
        <v>0.56352765321375187</v>
      </c>
      <c r="I19" s="51">
        <f>IF('N2'!$D10="","",'N2'!$D10)</f>
        <v>2</v>
      </c>
      <c r="J19" s="53"/>
      <c r="K19" s="51">
        <f>IF('N2'!$D11="","",'N2'!$D11)</f>
        <v>5</v>
      </c>
      <c r="L19" s="53"/>
      <c r="M19" s="51">
        <f>IF('N2'!$D12="","",'N2'!$D12)</f>
        <v>370</v>
      </c>
      <c r="N19" s="54"/>
      <c r="O19" s="51">
        <f>IF('N2'!$D13="","",'N2'!$D13)</f>
        <v>63</v>
      </c>
      <c r="P19" s="53"/>
      <c r="Q19" s="55">
        <f t="shared" si="1"/>
        <v>0.17027027027027028</v>
      </c>
      <c r="R19" s="51">
        <f>IF('N2'!$D14="","",'N2'!$D14)</f>
        <v>1</v>
      </c>
      <c r="S19" s="53"/>
      <c r="T19" s="55">
        <f t="shared" si="2"/>
        <v>2.7027027027027029E-3</v>
      </c>
      <c r="U19" s="51">
        <f>IF('N2'!$D15="","",'N2'!$D15)</f>
        <v>58</v>
      </c>
      <c r="V19" s="53"/>
      <c r="W19" s="55">
        <f t="shared" si="3"/>
        <v>0.15675675675675677</v>
      </c>
      <c r="X19" s="51">
        <f>IF('N2'!$D16="","",'N2'!$D16)</f>
        <v>7</v>
      </c>
      <c r="Y19" s="53"/>
      <c r="Z19" s="55">
        <f t="shared" si="4"/>
        <v>1.891891891891892E-2</v>
      </c>
      <c r="AA19" s="51">
        <f>IF('N2'!$D17="","",'N2'!$D17)</f>
        <v>17</v>
      </c>
      <c r="AB19" s="53"/>
      <c r="AC19" s="55">
        <f t="shared" si="5"/>
        <v>4.5945945945945948E-2</v>
      </c>
      <c r="AD19" s="51">
        <f>IF('N2'!$D18="","",'N2'!$D18)</f>
        <v>29</v>
      </c>
      <c r="AE19" s="53"/>
      <c r="AF19" s="55">
        <f t="shared" si="6"/>
        <v>7.8378378378378383E-2</v>
      </c>
      <c r="AG19" s="51">
        <f>IF('N2'!$D19="","",'N2'!$D19)</f>
        <v>7</v>
      </c>
      <c r="AH19" s="53"/>
      <c r="AI19" s="55">
        <f t="shared" si="7"/>
        <v>1.891891891891892E-2</v>
      </c>
      <c r="AJ19" s="51">
        <f>IF('N2'!$D20="","",'N2'!$D20)</f>
        <v>9</v>
      </c>
      <c r="AK19" s="53"/>
      <c r="AL19" s="55">
        <f t="shared" si="8"/>
        <v>2.4324324324324326E-2</v>
      </c>
      <c r="AM19" s="51">
        <f>IF('N2'!$D21="","",'N2'!$D21)</f>
        <v>97</v>
      </c>
      <c r="AN19" s="53"/>
      <c r="AO19" s="55">
        <f t="shared" si="9"/>
        <v>0.26216216216216215</v>
      </c>
      <c r="AP19" s="51">
        <f>IF('N2'!$D22="","",'N2'!$D22)</f>
        <v>82</v>
      </c>
      <c r="AQ19" s="53"/>
      <c r="AR19" s="55">
        <f t="shared" si="10"/>
        <v>0.22162162162162163</v>
      </c>
    </row>
    <row r="20" spans="1:44" s="38" customFormat="1" ht="30" customHeight="1">
      <c r="A20" s="41"/>
      <c r="B20" s="131"/>
      <c r="C20" s="43"/>
      <c r="D20" s="51"/>
      <c r="E20" s="52"/>
      <c r="F20" s="51"/>
      <c r="G20" s="53"/>
      <c r="H20" s="119"/>
      <c r="I20" s="51"/>
      <c r="J20" s="53"/>
      <c r="K20" s="51"/>
      <c r="L20" s="53"/>
      <c r="M20" s="51"/>
      <c r="N20" s="54"/>
      <c r="O20" s="51"/>
      <c r="P20" s="53"/>
      <c r="Q20" s="55"/>
      <c r="R20" s="51"/>
      <c r="S20" s="53"/>
      <c r="T20" s="55"/>
      <c r="U20" s="51"/>
      <c r="V20" s="53"/>
      <c r="W20" s="55"/>
      <c r="X20" s="51"/>
      <c r="Y20" s="53"/>
      <c r="Z20" s="55"/>
      <c r="AA20" s="51"/>
      <c r="AB20" s="53"/>
      <c r="AC20" s="55"/>
      <c r="AD20" s="51"/>
      <c r="AE20" s="53"/>
      <c r="AF20" s="55"/>
      <c r="AG20" s="51"/>
      <c r="AH20" s="53"/>
      <c r="AI20" s="55"/>
      <c r="AJ20" s="51"/>
      <c r="AK20" s="53"/>
      <c r="AL20" s="55"/>
      <c r="AM20" s="51"/>
      <c r="AN20" s="53"/>
      <c r="AO20" s="55"/>
      <c r="AP20" s="51"/>
      <c r="AQ20" s="53"/>
      <c r="AR20" s="55"/>
    </row>
    <row r="21" spans="1:44" s="94" customFormat="1" ht="30" customHeight="1">
      <c r="A21" s="86"/>
      <c r="B21" s="87" t="s">
        <v>60</v>
      </c>
      <c r="C21" s="88"/>
      <c r="D21" s="89">
        <f>SUM(D$12:E$19)</f>
        <v>7893</v>
      </c>
      <c r="E21" s="90"/>
      <c r="F21" s="89">
        <f>SUM(F12:G19)</f>
        <v>3472</v>
      </c>
      <c r="G21" s="91"/>
      <c r="H21" s="120">
        <f>IF(F21=0," ",F21/$D21)</f>
        <v>0.43988344102369187</v>
      </c>
      <c r="I21" s="89">
        <f>SUM(I12:J19)</f>
        <v>59</v>
      </c>
      <c r="J21" s="91"/>
      <c r="K21" s="89">
        <f>SUM(K12:L19)</f>
        <v>82</v>
      </c>
      <c r="L21" s="91"/>
      <c r="M21" s="89">
        <f>SUM(M12:N19)</f>
        <v>3331</v>
      </c>
      <c r="N21" s="92"/>
      <c r="O21" s="89">
        <f>SUM(O12:O19)</f>
        <v>929</v>
      </c>
      <c r="P21" s="91"/>
      <c r="Q21" s="93">
        <f>IF(O21=0," ",O21/$M21)</f>
        <v>0.27889522665866107</v>
      </c>
      <c r="R21" s="89">
        <f>SUM(R12:S19)</f>
        <v>27</v>
      </c>
      <c r="S21" s="91"/>
      <c r="T21" s="93">
        <f>IF(R21=0," ",R21/$M21)</f>
        <v>8.1056739717802456E-3</v>
      </c>
      <c r="U21" s="89">
        <f>SUM(U12:U19)</f>
        <v>633</v>
      </c>
      <c r="V21" s="91"/>
      <c r="W21" s="93">
        <f>IF(U21=0," ",U21/$M21)</f>
        <v>0.19003302311618134</v>
      </c>
      <c r="X21" s="89">
        <f>SUM(X12:Y19)</f>
        <v>64</v>
      </c>
      <c r="Y21" s="91"/>
      <c r="Z21" s="93">
        <f>IF(X21=0," ",X21/$M21)</f>
        <v>1.9213449414590213E-2</v>
      </c>
      <c r="AA21" s="89">
        <f>SUM(AA12:AA19)</f>
        <v>126</v>
      </c>
      <c r="AB21" s="91"/>
      <c r="AC21" s="93">
        <f>IF(AA21=0," ",AA21/$M21)</f>
        <v>3.7826478534974485E-2</v>
      </c>
      <c r="AD21" s="89">
        <f>SUM(AD12:AD19)</f>
        <v>152</v>
      </c>
      <c r="AE21" s="91"/>
      <c r="AF21" s="93">
        <f>IF(AD21=0," ",AD21/$M21)</f>
        <v>4.5631942359651755E-2</v>
      </c>
      <c r="AG21" s="89">
        <f>SUM(AG12:AG19)</f>
        <v>64</v>
      </c>
      <c r="AH21" s="91"/>
      <c r="AI21" s="93">
        <f>IF(AG21=0," ",AG21/$M21)</f>
        <v>1.9213449414590213E-2</v>
      </c>
      <c r="AJ21" s="89">
        <f>SUM(AJ12:AJ19)</f>
        <v>111</v>
      </c>
      <c r="AK21" s="91"/>
      <c r="AL21" s="93">
        <f>IF(AJ21=0," ",AJ21/$M21)</f>
        <v>3.3323326328429902E-2</v>
      </c>
      <c r="AM21" s="89">
        <f>SUM(AM12:AM19)</f>
        <v>577</v>
      </c>
      <c r="AN21" s="91"/>
      <c r="AO21" s="93">
        <f>IF(AM21=0," ",AM21/$M21)</f>
        <v>0.17322125487841489</v>
      </c>
      <c r="AP21" s="89">
        <f>SUM(AP12:AP19)</f>
        <v>648</v>
      </c>
      <c r="AQ21" s="91"/>
      <c r="AR21" s="93">
        <f>IF(AP21=0," ",AP21/$M21)</f>
        <v>0.19453617532272591</v>
      </c>
    </row>
    <row r="22" spans="1:44" s="38" customFormat="1" ht="30" customHeight="1" thickBot="1">
      <c r="A22" s="95"/>
      <c r="B22" s="96"/>
      <c r="C22" s="97"/>
      <c r="D22" s="98"/>
      <c r="E22" s="99"/>
      <c r="F22" s="98"/>
      <c r="G22" s="100"/>
      <c r="H22" s="98"/>
      <c r="I22" s="98"/>
      <c r="J22" s="100"/>
      <c r="K22" s="98"/>
      <c r="L22" s="100"/>
      <c r="M22" s="98"/>
      <c r="N22" s="101"/>
      <c r="O22" s="98"/>
      <c r="P22" s="100"/>
      <c r="Q22" s="102"/>
      <c r="R22" s="98"/>
      <c r="S22" s="100"/>
      <c r="T22" s="102"/>
      <c r="U22" s="98"/>
      <c r="V22" s="100"/>
      <c r="W22" s="102"/>
      <c r="X22" s="98"/>
      <c r="Y22" s="100"/>
      <c r="Z22" s="102"/>
      <c r="AA22" s="98"/>
      <c r="AB22" s="100"/>
      <c r="AC22" s="102"/>
      <c r="AD22" s="98"/>
      <c r="AE22" s="100"/>
      <c r="AF22" s="102"/>
      <c r="AG22" s="98"/>
      <c r="AH22" s="100"/>
      <c r="AI22" s="102"/>
      <c r="AJ22" s="98"/>
      <c r="AK22" s="100"/>
      <c r="AL22" s="102"/>
      <c r="AM22" s="98"/>
      <c r="AN22" s="100"/>
      <c r="AO22" s="102"/>
      <c r="AP22" s="98"/>
      <c r="AQ22" s="100"/>
      <c r="AR22" s="102"/>
    </row>
    <row r="23" spans="1:44" s="35" customFormat="1" ht="30" customHeight="1" thickBot="1">
      <c r="B23" s="105"/>
      <c r="C23" s="47"/>
      <c r="D23" s="106"/>
      <c r="E23" s="62"/>
      <c r="F23" s="106"/>
      <c r="G23" s="107"/>
      <c r="H23" s="106"/>
      <c r="I23" s="106"/>
      <c r="J23" s="107"/>
      <c r="K23" s="106"/>
      <c r="L23" s="107"/>
      <c r="M23" s="106"/>
      <c r="N23" s="107"/>
      <c r="O23" s="106"/>
      <c r="P23" s="107"/>
      <c r="Q23" s="108"/>
      <c r="R23" s="106"/>
      <c r="S23" s="107"/>
      <c r="T23" s="108"/>
      <c r="U23" s="106"/>
      <c r="V23" s="107"/>
      <c r="W23" s="108"/>
      <c r="X23" s="106"/>
      <c r="Y23" s="107"/>
      <c r="Z23" s="108"/>
      <c r="AA23" s="106"/>
      <c r="AB23" s="107"/>
      <c r="AC23" s="108"/>
      <c r="AD23" s="106"/>
      <c r="AE23" s="107"/>
      <c r="AF23" s="108"/>
      <c r="AG23" s="106"/>
      <c r="AH23" s="107"/>
      <c r="AI23" s="108"/>
      <c r="AJ23" s="106"/>
      <c r="AK23" s="107"/>
      <c r="AL23" s="108"/>
      <c r="AM23" s="106"/>
      <c r="AN23" s="107"/>
      <c r="AO23" s="108"/>
      <c r="AP23" s="106"/>
      <c r="AQ23" s="107"/>
      <c r="AR23" s="108"/>
    </row>
    <row r="24" spans="1:44" s="38" customFormat="1" ht="30" customHeight="1">
      <c r="A24" s="121"/>
      <c r="B24" s="128" t="s">
        <v>54</v>
      </c>
      <c r="C24" s="122"/>
      <c r="D24" s="123"/>
      <c r="E24" s="124"/>
      <c r="F24" s="123"/>
      <c r="G24" s="125"/>
      <c r="H24" s="123"/>
      <c r="I24" s="111">
        <f>IF(I21=0," ",I21/$F21)</f>
        <v>1.6993087557603686E-2</v>
      </c>
      <c r="J24" s="125"/>
      <c r="K24" s="111">
        <f>IF(K21=0," ",K21/$F21)</f>
        <v>2.3617511520737326E-2</v>
      </c>
      <c r="L24" s="125"/>
      <c r="M24" s="111">
        <f>IF(M21=0," ",M21/$F21)</f>
        <v>0.95938940092165903</v>
      </c>
      <c r="N24" s="126"/>
      <c r="O24" s="123"/>
      <c r="P24" s="125"/>
      <c r="Q24" s="127"/>
      <c r="R24" s="123"/>
      <c r="S24" s="125"/>
      <c r="T24" s="127"/>
      <c r="U24" s="123"/>
      <c r="V24" s="125"/>
      <c r="W24" s="127"/>
      <c r="X24" s="123"/>
      <c r="Y24" s="125"/>
      <c r="Z24" s="127"/>
      <c r="AA24" s="123"/>
      <c r="AB24" s="125"/>
      <c r="AC24" s="127"/>
      <c r="AD24" s="123"/>
      <c r="AE24" s="125"/>
      <c r="AF24" s="127"/>
      <c r="AG24" s="123"/>
      <c r="AH24" s="125"/>
      <c r="AI24" s="127"/>
      <c r="AJ24" s="123"/>
      <c r="AK24" s="125"/>
      <c r="AL24" s="127"/>
      <c r="AM24" s="123"/>
      <c r="AN24" s="125"/>
      <c r="AO24" s="127"/>
      <c r="AP24" s="123"/>
      <c r="AQ24" s="125"/>
      <c r="AR24" s="127"/>
    </row>
    <row r="25" spans="1:44" s="38" customFormat="1" ht="30" customHeight="1" thickBot="1">
      <c r="A25" s="45"/>
      <c r="B25" s="129" t="s">
        <v>41</v>
      </c>
      <c r="C25" s="46"/>
      <c r="D25" s="56"/>
      <c r="E25" s="57"/>
      <c r="F25" s="56"/>
      <c r="G25" s="58"/>
      <c r="H25" s="56"/>
      <c r="I25" s="130">
        <f>IF(I21=0," ",I21/$D21)</f>
        <v>7.4749778284555939E-3</v>
      </c>
      <c r="J25" s="58"/>
      <c r="K25" s="130">
        <f>IF(K21=0," ",K21/$D21)</f>
        <v>1.0388952236158622E-2</v>
      </c>
      <c r="L25" s="58"/>
      <c r="M25" s="130">
        <f>IF(M21=0," ",M21/$D21)</f>
        <v>0.42201951095907764</v>
      </c>
      <c r="N25" s="59"/>
      <c r="O25" s="130">
        <f>IF(O21=0," ",O21/$D21)</f>
        <v>0.11769922716330926</v>
      </c>
      <c r="P25" s="58"/>
      <c r="Q25" s="60"/>
      <c r="R25" s="130">
        <f>IF(R21=0," ",R21/$D21)</f>
        <v>3.4207525655644243E-3</v>
      </c>
      <c r="S25" s="58"/>
      <c r="T25" s="60"/>
      <c r="U25" s="130">
        <f>IF(U21=0," ",U21/$D21)</f>
        <v>8.0197643481565939E-2</v>
      </c>
      <c r="V25" s="58"/>
      <c r="W25" s="60"/>
      <c r="X25" s="130">
        <f>IF(X21=0," ",X21/$D21)</f>
        <v>8.1084505257823392E-3</v>
      </c>
      <c r="Y25" s="58"/>
      <c r="Z25" s="60"/>
      <c r="AA25" s="130">
        <f>IF(AA21=0," ",AA21/$D21)</f>
        <v>1.596351197263398E-2</v>
      </c>
      <c r="AB25" s="58"/>
      <c r="AC25" s="60"/>
      <c r="AD25" s="130">
        <f>IF(AD21=0," ",AD21/$D21)</f>
        <v>1.9257569998733053E-2</v>
      </c>
      <c r="AE25" s="58"/>
      <c r="AF25" s="60"/>
      <c r="AG25" s="130">
        <f>IF(AG21=0," ",AG21/$D21)</f>
        <v>8.1084505257823392E-3</v>
      </c>
      <c r="AH25" s="58"/>
      <c r="AI25" s="60"/>
      <c r="AJ25" s="130">
        <f>IF(AJ21=0," ",AJ21/$D21)</f>
        <v>1.4063093880653743E-2</v>
      </c>
      <c r="AK25" s="58"/>
      <c r="AL25" s="60"/>
      <c r="AM25" s="130">
        <f>IF(AM21=0," ",AM21/$D21)</f>
        <v>7.3102749271506395E-2</v>
      </c>
      <c r="AN25" s="58"/>
      <c r="AO25" s="60"/>
      <c r="AP25" s="130">
        <f>IF(AP21=0," ",AP21/$D21)</f>
        <v>8.2098061573546183E-2</v>
      </c>
      <c r="AQ25" s="58"/>
      <c r="AR25" s="60"/>
    </row>
    <row r="26" spans="1:44" ht="30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ht="3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ht="3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ht="3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ht="3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ht="3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ht="3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3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3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3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3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3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3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3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ht="3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3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3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3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3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3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3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3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3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3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3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3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3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3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3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3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3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3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3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3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3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3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3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3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3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3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3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3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3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</sheetData>
  <mergeCells count="31">
    <mergeCell ref="E1:O3"/>
    <mergeCell ref="AD10:AE10"/>
    <mergeCell ref="AM10:AN10"/>
    <mergeCell ref="AD8:AE8"/>
    <mergeCell ref="AM8:AN8"/>
    <mergeCell ref="AD9:AE9"/>
    <mergeCell ref="AM9:AN9"/>
    <mergeCell ref="AA8:AB8"/>
    <mergeCell ref="AA9:AB9"/>
    <mergeCell ref="AA10:AB10"/>
    <mergeCell ref="U8:V8"/>
    <mergeCell ref="U9:V9"/>
    <mergeCell ref="U10:V10"/>
    <mergeCell ref="X10:Y10"/>
    <mergeCell ref="O10:P10"/>
    <mergeCell ref="X9:Y9"/>
    <mergeCell ref="X8:Y8"/>
    <mergeCell ref="O8:P8"/>
    <mergeCell ref="O9:P9"/>
    <mergeCell ref="R10:S10"/>
    <mergeCell ref="R9:S9"/>
    <mergeCell ref="R8:S8"/>
    <mergeCell ref="AP8:AQ8"/>
    <mergeCell ref="AP9:AQ9"/>
    <mergeCell ref="AP10:AQ10"/>
    <mergeCell ref="AG8:AH8"/>
    <mergeCell ref="AJ8:AK8"/>
    <mergeCell ref="AG9:AH9"/>
    <mergeCell ref="AJ9:AK9"/>
    <mergeCell ref="AG10:AH10"/>
    <mergeCell ref="AJ10:AK10"/>
  </mergeCells>
  <phoneticPr fontId="0" type="noConversion"/>
  <printOptions horizontalCentered="1"/>
  <pageMargins left="0.19685039370078741" right="0.23622047244094491" top="0.98425196850393704" bottom="0.51181102362204722" header="0.39370078740157483" footer="0.51181102362204722"/>
  <pageSetup paperSize="9" scale="29" orientation="landscape" horizontalDpi="4294967292" verticalDpi="4294967292" r:id="rId1"/>
  <headerFooter alignWithMargins="0">
    <oddHeader>&amp;L&amp;"Times New Roman,Normal"&amp;12Mairie de Belfort&amp;C&amp;"Times New Roman,Gras"&amp;16&amp;EÉLECTIONS RÉGIONALES  (1er Tour)&amp;R&amp;"Times New Roman,Normal"&amp;12 6 Décembre 2015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euil34">
    <pageSetUpPr fitToPage="1"/>
  </sheetPr>
  <dimension ref="A1:BE47"/>
  <sheetViews>
    <sheetView showGridLines="0" topLeftCell="A28" zoomScale="50" zoomScaleNormal="50" workbookViewId="0">
      <selection activeCell="H47" sqref="H47"/>
    </sheetView>
  </sheetViews>
  <sheetFormatPr baseColWidth="10" defaultRowHeight="30" customHeight="1"/>
  <cols>
    <col min="1" max="1" width="2.140625" style="20" customWidth="1"/>
    <col min="2" max="2" width="60.7109375" style="9" customWidth="1"/>
    <col min="3" max="3" width="15.7109375" style="17" customWidth="1"/>
    <col min="4" max="4" width="3.28515625" style="3" customWidth="1"/>
    <col min="5" max="5" width="15.7109375" style="3" customWidth="1"/>
    <col min="6" max="6" width="3.28515625" style="3" customWidth="1"/>
    <col min="7" max="7" width="15.7109375" style="3" customWidth="1"/>
    <col min="8" max="8" width="3.28515625" style="3" customWidth="1"/>
    <col min="9" max="9" width="15.7109375" style="145" customWidth="1"/>
    <col min="10" max="10" width="3.28515625" style="3" customWidth="1"/>
    <col min="11" max="11" width="15.7109375" style="3" customWidth="1"/>
    <col min="12" max="12" width="3.28515625" style="3" customWidth="1"/>
    <col min="13" max="13" width="15.7109375" style="3" customWidth="1"/>
    <col min="14" max="14" width="3.28515625" style="3" customWidth="1"/>
    <col min="15" max="15" width="15.7109375" style="3" customWidth="1"/>
    <col min="16" max="16" width="3.28515625" style="3" customWidth="1"/>
    <col min="17" max="17" width="15.7109375" style="3" customWidth="1"/>
    <col min="18" max="18" width="3.28515625" style="3" customWidth="1"/>
    <col min="19" max="19" width="15.7109375" style="114" customWidth="1"/>
    <col min="20" max="20" width="3.28515625" style="114" customWidth="1"/>
    <col min="21" max="21" width="18.7109375" style="3" customWidth="1"/>
    <col min="22" max="22" width="3.7109375" style="3" customWidth="1"/>
    <col min="23" max="23" width="15.7109375" style="39" customWidth="1"/>
    <col min="24" max="24" width="18.7109375" style="3" customWidth="1"/>
    <col min="25" max="25" width="3.7109375" style="3" customWidth="1"/>
    <col min="26" max="26" width="15.7109375" style="39" customWidth="1"/>
    <col min="27" max="27" width="18.7109375" style="3" customWidth="1"/>
    <col min="28" max="28" width="3.7109375" style="3" customWidth="1"/>
    <col min="29" max="29" width="15.7109375" style="39" customWidth="1"/>
    <col min="30" max="30" width="18.7109375" style="3" customWidth="1"/>
    <col min="31" max="31" width="3.7109375" style="3" customWidth="1"/>
    <col min="32" max="32" width="15.7109375" style="39" customWidth="1"/>
    <col min="33" max="33" width="18.7109375" style="3" customWidth="1"/>
    <col min="34" max="34" width="3.7109375" style="3" customWidth="1"/>
    <col min="35" max="35" width="15.7109375" style="39" customWidth="1"/>
    <col min="36" max="36" width="18.7109375" style="2" customWidth="1"/>
    <col min="37" max="37" width="3.7109375" style="2" customWidth="1"/>
    <col min="38" max="38" width="15.7109375" style="2" customWidth="1"/>
    <col min="39" max="39" width="18.7109375" style="2" customWidth="1"/>
    <col min="40" max="40" width="3.7109375" style="2" customWidth="1"/>
    <col min="41" max="41" width="15.7109375" style="2" customWidth="1"/>
    <col min="42" max="42" width="18.7109375" style="2" customWidth="1"/>
    <col min="43" max="43" width="3.7109375" style="2" customWidth="1"/>
    <col min="44" max="44" width="15.7109375" style="2" customWidth="1"/>
    <col min="45" max="45" width="18.7109375" style="2" customWidth="1"/>
    <col min="46" max="46" width="3.7109375" style="2" customWidth="1"/>
    <col min="47" max="47" width="15.7109375" style="2" customWidth="1"/>
    <col min="48" max="48" width="18.7109375" style="2" customWidth="1"/>
    <col min="49" max="49" width="3.7109375" style="2" customWidth="1"/>
    <col min="50" max="50" width="15.7109375" style="2" customWidth="1"/>
    <col min="51" max="51" width="7" style="2" bestFit="1" customWidth="1"/>
    <col min="52" max="53" width="11.42578125" style="2"/>
    <col min="54" max="54" width="7.28515625" style="2" bestFit="1" customWidth="1"/>
    <col min="55" max="55" width="4.7109375" style="2" bestFit="1" customWidth="1"/>
    <col min="56" max="56" width="1.85546875" style="2" bestFit="1" customWidth="1"/>
    <col min="57" max="57" width="9" style="2" bestFit="1" customWidth="1"/>
    <col min="58" max="16384" width="11.42578125" style="2"/>
  </cols>
  <sheetData>
    <row r="1" spans="1:57" ht="163.5" customHeight="1" thickBot="1">
      <c r="E1" s="393" t="s">
        <v>134</v>
      </c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34"/>
      <c r="AI1" s="334"/>
      <c r="AJ1" s="334"/>
      <c r="AK1" s="334"/>
      <c r="AL1" s="335"/>
      <c r="AM1" s="332"/>
      <c r="AN1" s="333"/>
      <c r="AO1" s="333"/>
      <c r="AP1" s="335"/>
      <c r="AQ1" s="335"/>
      <c r="AR1" s="335"/>
      <c r="AS1" s="332"/>
      <c r="AT1" s="333"/>
      <c r="AU1" s="391">
        <v>42344</v>
      </c>
      <c r="AV1" s="392"/>
      <c r="AW1" s="392"/>
      <c r="AX1" s="392"/>
    </row>
    <row r="2" spans="1:57" ht="30" customHeight="1" thickTop="1">
      <c r="A2" s="397" t="s">
        <v>61</v>
      </c>
      <c r="B2" s="398"/>
      <c r="C2" s="245"/>
      <c r="D2" s="245"/>
      <c r="E2" s="245"/>
      <c r="F2" s="245"/>
      <c r="G2" s="245"/>
      <c r="H2" s="245"/>
      <c r="I2" s="246"/>
      <c r="J2" s="245"/>
      <c r="Q2" s="247"/>
      <c r="R2" s="248"/>
      <c r="S2" s="248"/>
      <c r="T2" s="249"/>
      <c r="U2" s="248"/>
      <c r="V2" s="248"/>
      <c r="W2" s="249"/>
      <c r="X2" s="250"/>
      <c r="AG2" s="2"/>
      <c r="AH2" s="2"/>
      <c r="AI2" s="2"/>
    </row>
    <row r="3" spans="1:57" ht="30" customHeight="1">
      <c r="A3" s="399"/>
      <c r="B3" s="400"/>
      <c r="C3" s="251"/>
      <c r="D3" s="252"/>
      <c r="F3" s="252"/>
      <c r="G3" s="253"/>
      <c r="H3" s="252"/>
      <c r="I3" s="254"/>
      <c r="J3" s="252"/>
      <c r="Q3" s="255">
        <f>COUNTIF($G$31:$G$40,"&gt;0")+COUNTIF($G$26:$G$30,"&gt;0")+COUNTIF($G$13:$G$25,"&gt;0")</f>
        <v>28</v>
      </c>
      <c r="R3" s="256"/>
      <c r="S3" s="257" t="s">
        <v>138</v>
      </c>
      <c r="T3" s="258"/>
      <c r="U3" s="259"/>
      <c r="V3" s="259"/>
      <c r="W3" s="259"/>
      <c r="X3" s="260"/>
      <c r="AG3" s="2"/>
      <c r="AH3" s="2"/>
      <c r="AI3" s="2"/>
    </row>
    <row r="4" spans="1:57" ht="30" customHeight="1">
      <c r="A4" s="6"/>
      <c r="B4" s="2"/>
      <c r="C4" s="251"/>
      <c r="D4" s="261"/>
      <c r="E4" s="261"/>
      <c r="F4" s="261"/>
      <c r="G4" s="261"/>
      <c r="H4" s="261"/>
      <c r="I4" s="178"/>
      <c r="J4" s="261"/>
      <c r="Q4" s="262"/>
      <c r="R4" s="263"/>
      <c r="S4" s="264"/>
      <c r="T4" s="264"/>
      <c r="U4" s="264"/>
      <c r="V4" s="264"/>
      <c r="W4" s="264"/>
      <c r="X4" s="265"/>
      <c r="AG4" s="2"/>
      <c r="AH4" s="2"/>
      <c r="AI4" s="2"/>
    </row>
    <row r="5" spans="1:57" s="8" customFormat="1" ht="30" customHeight="1">
      <c r="A5" s="6"/>
      <c r="B5" s="251"/>
      <c r="C5" s="251"/>
      <c r="D5" s="261"/>
      <c r="E5" s="261"/>
      <c r="F5" s="261"/>
      <c r="G5" s="261"/>
      <c r="H5" s="261"/>
      <c r="I5" s="178"/>
      <c r="J5" s="261"/>
      <c r="Q5" s="255">
        <f>SUMIF($G$31:$G$40,"&gt;0",$C$31:$C$40)+SUMIF($G$26:$G$30,"&gt;0",$C$26:$C$30)+SUMIF($G$13:$G$25,"&gt;0",$C$13:$C$25)</f>
        <v>26589</v>
      </c>
      <c r="R5" s="256"/>
      <c r="S5" s="331" t="str">
        <f>CONCATENATE("Inscrits sur  ",$C$43)</f>
        <v>Inscrits sur  26589</v>
      </c>
      <c r="T5" s="264"/>
      <c r="U5" s="266"/>
      <c r="V5" s="266"/>
      <c r="W5" s="263" t="s">
        <v>62</v>
      </c>
      <c r="X5" s="267">
        <f>Q5/$C$43</f>
        <v>1</v>
      </c>
    </row>
    <row r="6" spans="1:57" s="8" customFormat="1" ht="30" customHeight="1" thickBot="1">
      <c r="A6" s="50"/>
      <c r="B6" s="6"/>
      <c r="C6" s="268"/>
      <c r="D6" s="261"/>
      <c r="E6" s="261"/>
      <c r="F6" s="261"/>
      <c r="G6" s="261"/>
      <c r="H6" s="261"/>
      <c r="I6" s="178"/>
      <c r="J6" s="261"/>
      <c r="Q6" s="269"/>
      <c r="R6" s="270"/>
      <c r="S6" s="271"/>
      <c r="T6" s="272"/>
      <c r="U6" s="270"/>
      <c r="V6" s="273"/>
      <c r="W6" s="270"/>
      <c r="X6" s="274"/>
    </row>
    <row r="7" spans="1:57" s="8" customFormat="1" ht="30" customHeight="1" thickTop="1">
      <c r="A7" s="9"/>
      <c r="B7" s="9"/>
      <c r="C7" s="268"/>
      <c r="D7" s="261"/>
      <c r="E7" s="261"/>
      <c r="F7" s="261"/>
      <c r="G7" s="261"/>
      <c r="H7" s="261"/>
      <c r="I7" s="178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7"/>
      <c r="V7" s="7"/>
      <c r="W7" s="275"/>
      <c r="X7" s="7"/>
      <c r="Y7" s="7"/>
      <c r="Z7" s="275"/>
      <c r="AA7" s="7"/>
      <c r="AB7" s="7"/>
      <c r="AC7" s="275"/>
      <c r="AD7" s="7"/>
      <c r="AE7" s="7"/>
      <c r="AF7" s="275"/>
    </row>
    <row r="8" spans="1:57" s="8" customFormat="1" ht="30" customHeight="1" thickBot="1">
      <c r="A8" s="9"/>
      <c r="B8" s="9"/>
      <c r="C8" s="18"/>
      <c r="D8" s="7"/>
      <c r="E8" s="7"/>
      <c r="F8" s="7"/>
      <c r="G8" s="7"/>
      <c r="H8" s="7"/>
      <c r="I8" s="133"/>
      <c r="J8" s="7"/>
      <c r="K8" s="7"/>
      <c r="L8" s="7"/>
      <c r="M8" s="7"/>
      <c r="N8" s="7"/>
      <c r="O8" s="7"/>
      <c r="P8" s="7"/>
      <c r="Q8" s="133"/>
      <c r="R8" s="133"/>
      <c r="S8" s="178"/>
      <c r="T8" s="178"/>
      <c r="U8" s="133"/>
      <c r="V8" s="133"/>
      <c r="W8" s="179"/>
      <c r="X8" s="133"/>
      <c r="Y8" s="133"/>
      <c r="Z8" s="179"/>
      <c r="AA8" s="133"/>
      <c r="AB8" s="133"/>
      <c r="AC8" s="179"/>
      <c r="AD8" s="133"/>
      <c r="AE8" s="133"/>
      <c r="AF8" s="179"/>
      <c r="AG8" s="133"/>
      <c r="AH8" s="133"/>
      <c r="AI8" s="179"/>
    </row>
    <row r="9" spans="1:57" s="8" customFormat="1" ht="30" customHeight="1">
      <c r="A9" s="65"/>
      <c r="B9" s="309"/>
      <c r="C9" s="67"/>
      <c r="D9" s="68"/>
      <c r="E9" s="69"/>
      <c r="F9" s="68"/>
      <c r="G9" s="69"/>
      <c r="H9" s="68"/>
      <c r="I9" s="233"/>
      <c r="J9" s="70"/>
      <c r="K9" s="69"/>
      <c r="L9" s="68"/>
      <c r="M9" s="69"/>
      <c r="N9" s="68"/>
      <c r="O9" s="69"/>
      <c r="P9" s="68"/>
      <c r="Q9" s="69"/>
      <c r="R9" s="70"/>
      <c r="S9" s="136" t="s">
        <v>39</v>
      </c>
      <c r="T9" s="115"/>
      <c r="U9" s="385" t="str">
        <f>Candidats!$A$2</f>
        <v>Sophie</v>
      </c>
      <c r="V9" s="386"/>
      <c r="W9" s="81"/>
      <c r="X9" s="385" t="str">
        <f>Candidats!$A$3</f>
        <v>Charles-Henri</v>
      </c>
      <c r="Y9" s="386"/>
      <c r="Z9" s="81"/>
      <c r="AA9" s="385" t="str">
        <f>Candidats!$A$4</f>
        <v>François</v>
      </c>
      <c r="AB9" s="386"/>
      <c r="AC9" s="81"/>
      <c r="AD9" s="385" t="str">
        <f>Candidats!$A$5</f>
        <v>Julien</v>
      </c>
      <c r="AE9" s="386"/>
      <c r="AF9" s="81"/>
      <c r="AG9" s="385" t="str">
        <f>Candidats!$A$6</f>
        <v>Cécile</v>
      </c>
      <c r="AH9" s="386"/>
      <c r="AI9" s="81"/>
      <c r="AJ9" s="385" t="str">
        <f>Candidats!$A$7</f>
        <v>Nathalie</v>
      </c>
      <c r="AK9" s="386"/>
      <c r="AL9" s="81"/>
      <c r="AM9" s="385" t="str">
        <f>Candidats!$A$8</f>
        <v>Claire</v>
      </c>
      <c r="AN9" s="386"/>
      <c r="AO9" s="81"/>
      <c r="AP9" s="385" t="str">
        <f>Candidats!$A$9</f>
        <v>Maxime</v>
      </c>
      <c r="AQ9" s="386"/>
      <c r="AR9" s="81"/>
      <c r="AS9" s="385" t="str">
        <f>Candidats!$A$10</f>
        <v>Christophe</v>
      </c>
      <c r="AT9" s="386"/>
      <c r="AU9" s="81"/>
      <c r="AV9" s="385" t="str">
        <f>Candidats!$A$11</f>
        <v>Marie-Guite</v>
      </c>
      <c r="AW9" s="386"/>
      <c r="AX9" s="81"/>
    </row>
    <row r="10" spans="1:57" s="330" customFormat="1" ht="30" customHeight="1">
      <c r="A10" s="325"/>
      <c r="B10" s="326" t="s">
        <v>34</v>
      </c>
      <c r="C10" s="325" t="s">
        <v>35</v>
      </c>
      <c r="D10" s="327"/>
      <c r="E10" s="325" t="s">
        <v>3</v>
      </c>
      <c r="F10" s="327"/>
      <c r="G10" s="325" t="s">
        <v>37</v>
      </c>
      <c r="H10" s="327"/>
      <c r="I10" s="328" t="s">
        <v>57</v>
      </c>
      <c r="J10" s="328"/>
      <c r="K10" s="325" t="s">
        <v>38</v>
      </c>
      <c r="L10" s="319"/>
      <c r="M10" s="325" t="s">
        <v>124</v>
      </c>
      <c r="N10" s="327"/>
      <c r="O10" s="325" t="s">
        <v>4</v>
      </c>
      <c r="P10" s="327"/>
      <c r="Q10" s="395" t="s">
        <v>5</v>
      </c>
      <c r="R10" s="401"/>
      <c r="S10" s="395" t="s">
        <v>35</v>
      </c>
      <c r="T10" s="396"/>
      <c r="U10" s="387" t="str">
        <f>Candidats!$B$2</f>
        <v>MONTEL</v>
      </c>
      <c r="V10" s="388"/>
      <c r="W10" s="329" t="s">
        <v>2</v>
      </c>
      <c r="X10" s="387" t="str">
        <f>Candidats!$B$3</f>
        <v>GALLOIS</v>
      </c>
      <c r="Y10" s="388"/>
      <c r="Z10" s="329" t="s">
        <v>2</v>
      </c>
      <c r="AA10" s="387" t="str">
        <f>Candidats!$B$4</f>
        <v>SAUVADET</v>
      </c>
      <c r="AB10" s="388"/>
      <c r="AC10" s="329" t="s">
        <v>2</v>
      </c>
      <c r="AD10" s="387" t="str">
        <f>Candidats!$B$5</f>
        <v>GONZALEZ</v>
      </c>
      <c r="AE10" s="388"/>
      <c r="AF10" s="329" t="s">
        <v>2</v>
      </c>
      <c r="AG10" s="387" t="str">
        <f>Candidats!$B$6</f>
        <v>PRUDHOMME</v>
      </c>
      <c r="AH10" s="388"/>
      <c r="AI10" s="329" t="s">
        <v>2</v>
      </c>
      <c r="AJ10" s="387" t="str">
        <f>Candidats!$B$7</f>
        <v>VERMOREL</v>
      </c>
      <c r="AK10" s="388"/>
      <c r="AL10" s="329" t="s">
        <v>2</v>
      </c>
      <c r="AM10" s="387" t="str">
        <f>Candidats!$B$8</f>
        <v>ROCHER</v>
      </c>
      <c r="AN10" s="388"/>
      <c r="AO10" s="329" t="s">
        <v>2</v>
      </c>
      <c r="AP10" s="387" t="str">
        <f>Candidats!$B$9</f>
        <v>THIEBAUT</v>
      </c>
      <c r="AQ10" s="388"/>
      <c r="AR10" s="329" t="s">
        <v>2</v>
      </c>
      <c r="AS10" s="387" t="str">
        <f>Candidats!$B$10</f>
        <v>GRUDLER</v>
      </c>
      <c r="AT10" s="388"/>
      <c r="AU10" s="329" t="s">
        <v>2</v>
      </c>
      <c r="AV10" s="387" t="str">
        <f>Candidats!$B$11</f>
        <v>DUFAY</v>
      </c>
      <c r="AW10" s="388"/>
      <c r="AX10" s="329" t="s">
        <v>2</v>
      </c>
    </row>
    <row r="11" spans="1:57" s="9" customFormat="1" ht="30" customHeight="1" thickBot="1">
      <c r="A11" s="77"/>
      <c r="B11" s="310"/>
      <c r="C11" s="79"/>
      <c r="D11" s="80"/>
      <c r="E11" s="77"/>
      <c r="F11" s="80"/>
      <c r="G11" s="77"/>
      <c r="H11" s="80"/>
      <c r="I11" s="234"/>
      <c r="J11" s="78"/>
      <c r="K11" s="77"/>
      <c r="L11" s="80"/>
      <c r="M11" s="77"/>
      <c r="N11" s="80"/>
      <c r="O11" s="77"/>
      <c r="P11" s="80"/>
      <c r="Q11" s="77"/>
      <c r="R11" s="78"/>
      <c r="S11" s="77"/>
      <c r="T11" s="78"/>
      <c r="U11" s="389"/>
      <c r="V11" s="390"/>
      <c r="W11" s="82"/>
      <c r="X11" s="389"/>
      <c r="Y11" s="390"/>
      <c r="Z11" s="82"/>
      <c r="AA11" s="389"/>
      <c r="AB11" s="390"/>
      <c r="AC11" s="82"/>
      <c r="AD11" s="389"/>
      <c r="AE11" s="390"/>
      <c r="AF11" s="82"/>
      <c r="AG11" s="389"/>
      <c r="AH11" s="390"/>
      <c r="AI11" s="82"/>
      <c r="AJ11" s="389"/>
      <c r="AK11" s="390"/>
      <c r="AL11" s="82"/>
      <c r="AM11" s="389"/>
      <c r="AN11" s="390"/>
      <c r="AO11" s="82"/>
      <c r="AP11" s="389"/>
      <c r="AQ11" s="390"/>
      <c r="AR11" s="82"/>
      <c r="AS11" s="389"/>
      <c r="AT11" s="390"/>
      <c r="AU11" s="82"/>
      <c r="AV11" s="389"/>
      <c r="AW11" s="390"/>
      <c r="AX11" s="82"/>
      <c r="AY11" s="8">
        <f>COUNTIF(E13:E40,"&gt;0")</f>
        <v>28</v>
      </c>
      <c r="AZ11" s="293" t="s">
        <v>44</v>
      </c>
      <c r="BA11" s="293"/>
      <c r="BB11" s="8">
        <f>COUNTIF(C13:C40,"&gt;0")</f>
        <v>28</v>
      </c>
      <c r="BC11" s="18"/>
      <c r="BD11" s="18"/>
      <c r="BE11" s="8"/>
    </row>
    <row r="12" spans="1:57" s="9" customFormat="1" ht="50.1" customHeight="1">
      <c r="A12" s="10"/>
      <c r="B12" s="311"/>
      <c r="C12" s="19"/>
      <c r="D12" s="13"/>
      <c r="E12" s="15"/>
      <c r="F12" s="13"/>
      <c r="G12" s="15"/>
      <c r="H12" s="13"/>
      <c r="I12" s="235"/>
      <c r="J12" s="227"/>
      <c r="K12" s="235"/>
      <c r="L12" s="13"/>
      <c r="M12" s="15"/>
      <c r="N12" s="13"/>
      <c r="O12" s="15"/>
      <c r="P12" s="13"/>
      <c r="Q12" s="15"/>
      <c r="R12" s="12"/>
      <c r="S12" s="116"/>
      <c r="T12" s="113"/>
      <c r="U12" s="16"/>
      <c r="V12" s="13"/>
      <c r="W12" s="37"/>
      <c r="X12" s="16"/>
      <c r="Y12" s="13"/>
      <c r="Z12" s="37"/>
      <c r="AA12" s="16"/>
      <c r="AB12" s="13"/>
      <c r="AC12" s="37"/>
      <c r="AD12" s="16"/>
      <c r="AE12" s="13"/>
      <c r="AF12" s="37"/>
      <c r="AG12" s="16"/>
      <c r="AH12" s="13"/>
      <c r="AI12" s="37"/>
      <c r="AJ12" s="16"/>
      <c r="AK12" s="13"/>
      <c r="AL12" s="37"/>
      <c r="AM12" s="16"/>
      <c r="AN12" s="13"/>
      <c r="AO12" s="37"/>
      <c r="AP12" s="16"/>
      <c r="AQ12" s="13"/>
      <c r="AR12" s="37"/>
      <c r="AS12" s="16"/>
      <c r="AT12" s="13"/>
      <c r="AU12" s="37"/>
      <c r="AV12" s="16"/>
      <c r="AW12" s="13"/>
      <c r="AX12" s="37"/>
      <c r="AY12" s="8">
        <f>SUMIF(G13:G40,"&gt;0",E13:E40)</f>
        <v>11331</v>
      </c>
      <c r="AZ12" s="293" t="s">
        <v>45</v>
      </c>
      <c r="BA12" s="293"/>
      <c r="BB12" s="294">
        <f>E43</f>
        <v>11331</v>
      </c>
      <c r="BC12" s="18" t="s">
        <v>66</v>
      </c>
      <c r="BD12" s="18" t="s">
        <v>67</v>
      </c>
      <c r="BE12" s="295">
        <f>AY12/BB12</f>
        <v>1</v>
      </c>
    </row>
    <row r="13" spans="1:57" ht="50.1" customHeight="1">
      <c r="A13" s="41"/>
      <c r="B13" s="307" t="str">
        <f>VLOOKUP("A1",Bureaux!$A$2:$D$29,2,FALSE)</f>
        <v>A1 - 0001  Hôtel de Ville</v>
      </c>
      <c r="C13" s="152">
        <f>IF('A1'!$D$7="","",'A1'!$D$7)</f>
        <v>985</v>
      </c>
      <c r="D13" s="153"/>
      <c r="E13" s="152">
        <f>IF('A1'!$D$8="","",'A1'!$D$8)</f>
        <v>412</v>
      </c>
      <c r="F13" s="154"/>
      <c r="G13" s="152">
        <f>IF('A1'!$D$9="","",'A1'!$D$9)</f>
        <v>412</v>
      </c>
      <c r="H13" s="154"/>
      <c r="I13" s="236">
        <f t="shared" ref="I13:I19" si="0">IF(E13&lt;&gt;"",C13-G13,"")</f>
        <v>573</v>
      </c>
      <c r="J13" s="155"/>
      <c r="K13" s="170">
        <f t="shared" ref="K13:K30" si="1">IF(G13=""," ",G13/$C13)</f>
        <v>0.4182741116751269</v>
      </c>
      <c r="L13" s="154"/>
      <c r="M13" s="152">
        <f>IF('A1'!$D$10="","",'A1'!$D$10)</f>
        <v>8</v>
      </c>
      <c r="N13" s="154"/>
      <c r="O13" s="152">
        <f>IF('A1'!$D$11="","",'A1'!$D$11)</f>
        <v>6</v>
      </c>
      <c r="P13" s="154"/>
      <c r="Q13" s="152">
        <f>IF('A1'!$D$12="","",'A1'!$D$12)</f>
        <v>398</v>
      </c>
      <c r="R13" s="155"/>
      <c r="S13" s="170">
        <f t="shared" ref="S13:S30" si="2">IF(Q13=""," ",Q13/$C13)</f>
        <v>0.40406091370558378</v>
      </c>
      <c r="T13" s="156"/>
      <c r="U13" s="152">
        <f>IF('A1'!$D$13="","",'A1'!$D$13)</f>
        <v>75</v>
      </c>
      <c r="V13" s="154"/>
      <c r="W13" s="175">
        <f t="shared" ref="W13:W30" si="3">IF(U13="","",U13/$Q13)</f>
        <v>0.18844221105527639</v>
      </c>
      <c r="X13" s="152">
        <f>IF('A1'!$D$14="","",'A1'!$D$14)</f>
        <v>4</v>
      </c>
      <c r="Y13" s="154"/>
      <c r="Z13" s="175">
        <f t="shared" ref="Z13:Z30" si="4">IF(X13="","",X13/$Q13)</f>
        <v>1.0050251256281407E-2</v>
      </c>
      <c r="AA13" s="152">
        <f>IF('A1'!$D$15="","",'A1'!$D$15)</f>
        <v>88</v>
      </c>
      <c r="AB13" s="154"/>
      <c r="AC13" s="175">
        <f t="shared" ref="AC13:AC30" si="5">IF(AA13="","",AA13/$Q13)</f>
        <v>0.22110552763819097</v>
      </c>
      <c r="AD13" s="152">
        <f>IF('A1'!$D$16="","",'A1'!$D$16)</f>
        <v>6</v>
      </c>
      <c r="AE13" s="154"/>
      <c r="AF13" s="175">
        <f t="shared" ref="AF13:AF30" si="6">IF(AD13="","",AD13/$Q13)</f>
        <v>1.507537688442211E-2</v>
      </c>
      <c r="AG13" s="152">
        <f>IF('A1'!$D$17="","",'A1'!$D$17)</f>
        <v>23</v>
      </c>
      <c r="AH13" s="154"/>
      <c r="AI13" s="175">
        <f t="shared" ref="AI13:AI30" si="7">IF(AG13="","",AG13/$Q13)</f>
        <v>5.7788944723618091E-2</v>
      </c>
      <c r="AJ13" s="152">
        <f>IF('A1'!$D$18="","",'A1'!$D$18)</f>
        <v>27</v>
      </c>
      <c r="AK13" s="154"/>
      <c r="AL13" s="175">
        <f t="shared" ref="AL13:AL30" si="8">IF(AJ13="","",AJ13/$Q13)</f>
        <v>6.78391959798995E-2</v>
      </c>
      <c r="AM13" s="152">
        <f>IF('A1'!$D$19="","",'A1'!$D$19)</f>
        <v>7</v>
      </c>
      <c r="AN13" s="154"/>
      <c r="AO13" s="175">
        <f t="shared" ref="AO13:AO30" si="9">IF(AM13="","",AM13/$Q13)</f>
        <v>1.7587939698492462E-2</v>
      </c>
      <c r="AP13" s="152">
        <f>IF('A1'!$D$20="","",'A1'!$D$20)</f>
        <v>12</v>
      </c>
      <c r="AQ13" s="154"/>
      <c r="AR13" s="175">
        <f t="shared" ref="AR13:AR40" si="10">IF(AP13="","",AP13/$Q13)</f>
        <v>3.015075376884422E-2</v>
      </c>
      <c r="AS13" s="152">
        <f>IF('A1'!$D$21="","",'A1'!$D$21)</f>
        <v>56</v>
      </c>
      <c r="AT13" s="154"/>
      <c r="AU13" s="175">
        <f t="shared" ref="AU13:AU40" si="11">IF(AS13="","",AS13/$Q13)</f>
        <v>0.1407035175879397</v>
      </c>
      <c r="AV13" s="152">
        <f>IF('A1'!$D$22="","",'A1'!$D$22)</f>
        <v>100</v>
      </c>
      <c r="AW13" s="154"/>
      <c r="AX13" s="175">
        <f t="shared" ref="AX13:AX40" si="12">IF(AV13="","",AV13/$Q13)</f>
        <v>0.25125628140703515</v>
      </c>
    </row>
    <row r="14" spans="1:57" ht="50.1" customHeight="1">
      <c r="A14" s="41"/>
      <c r="B14" s="307" t="str">
        <f>VLOOKUP("A2",Bureaux!$A$2:$D$29,2,FALSE)</f>
        <v>A2 - 0002  Hôtel de Ville</v>
      </c>
      <c r="C14" s="152">
        <f>IF('A2'!$D$7="","",'A2'!$D$7)</f>
        <v>1164</v>
      </c>
      <c r="D14" s="153"/>
      <c r="E14" s="152">
        <f>IF('A2'!$D$8="","",'A2'!$D$8)</f>
        <v>570</v>
      </c>
      <c r="F14" s="154"/>
      <c r="G14" s="152">
        <f>IF('A2'!$D$9="","",'A2'!$D$9)</f>
        <v>570</v>
      </c>
      <c r="H14" s="154"/>
      <c r="I14" s="236">
        <f t="shared" si="0"/>
        <v>594</v>
      </c>
      <c r="J14" s="155"/>
      <c r="K14" s="170">
        <f t="shared" si="1"/>
        <v>0.48969072164948452</v>
      </c>
      <c r="L14" s="154"/>
      <c r="M14" s="152">
        <f>IF('A2'!$D$10="","",'A2'!$D$10)</f>
        <v>14</v>
      </c>
      <c r="N14" s="154"/>
      <c r="O14" s="152">
        <f>IF('A2'!$D$11="","",'A2'!$D$11)</f>
        <v>15</v>
      </c>
      <c r="P14" s="154"/>
      <c r="Q14" s="152">
        <f>IF('A2'!$D$12="","",'A2'!$D$12)</f>
        <v>541</v>
      </c>
      <c r="R14" s="155"/>
      <c r="S14" s="170">
        <f t="shared" si="2"/>
        <v>0.46477663230240551</v>
      </c>
      <c r="T14" s="156"/>
      <c r="U14" s="152">
        <f>IF('A2'!$D$13="","",'A2'!$D$13)</f>
        <v>105</v>
      </c>
      <c r="V14" s="154"/>
      <c r="W14" s="175">
        <f t="shared" si="3"/>
        <v>0.19408502772643252</v>
      </c>
      <c r="X14" s="152">
        <f>IF('A2'!$D$14="","",'A2'!$D$14)</f>
        <v>4</v>
      </c>
      <c r="Y14" s="154"/>
      <c r="Z14" s="175">
        <f t="shared" si="4"/>
        <v>7.3937153419593345E-3</v>
      </c>
      <c r="AA14" s="152">
        <f>IF('A2'!$D$15="","",'A2'!$D$15)</f>
        <v>155</v>
      </c>
      <c r="AB14" s="154"/>
      <c r="AC14" s="175">
        <f t="shared" si="5"/>
        <v>0.28650646950092423</v>
      </c>
      <c r="AD14" s="152">
        <f>IF('A2'!$D$16="","",'A2'!$D$16)</f>
        <v>8</v>
      </c>
      <c r="AE14" s="154"/>
      <c r="AF14" s="175">
        <f t="shared" si="6"/>
        <v>1.4787430683918669E-2</v>
      </c>
      <c r="AG14" s="152">
        <f>IF('A2'!$D$17="","",'A2'!$D$17)</f>
        <v>19</v>
      </c>
      <c r="AH14" s="154"/>
      <c r="AI14" s="175">
        <f t="shared" si="7"/>
        <v>3.512014787430684E-2</v>
      </c>
      <c r="AJ14" s="152">
        <f>IF('A2'!$D$18="","",'A2'!$D$18)</f>
        <v>28</v>
      </c>
      <c r="AK14" s="154"/>
      <c r="AL14" s="175">
        <f t="shared" si="8"/>
        <v>5.1756007393715345E-2</v>
      </c>
      <c r="AM14" s="152">
        <f>IF('A2'!$D$19="","",'A2'!$D$19)</f>
        <v>11</v>
      </c>
      <c r="AN14" s="154"/>
      <c r="AO14" s="175">
        <f t="shared" si="9"/>
        <v>2.0332717190388171E-2</v>
      </c>
      <c r="AP14" s="152">
        <f>IF('A2'!$D$20="","",'A2'!$D$20)</f>
        <v>16</v>
      </c>
      <c r="AQ14" s="154"/>
      <c r="AR14" s="175">
        <f t="shared" si="10"/>
        <v>2.9574861367837338E-2</v>
      </c>
      <c r="AS14" s="152">
        <f>IF('A2'!$D$21="","",'A2'!$D$21)</f>
        <v>85</v>
      </c>
      <c r="AT14" s="154"/>
      <c r="AU14" s="175">
        <f t="shared" si="11"/>
        <v>0.15711645101663585</v>
      </c>
      <c r="AV14" s="152">
        <f>IF('A2'!$D$22="","",'A2'!$D$22)</f>
        <v>110</v>
      </c>
      <c r="AW14" s="154"/>
      <c r="AX14" s="175">
        <f t="shared" si="12"/>
        <v>0.20332717190388169</v>
      </c>
    </row>
    <row r="15" spans="1:57" ht="50.1" customHeight="1">
      <c r="A15" s="41"/>
      <c r="B15" s="307" t="str">
        <f>VLOOKUP("B1",Bureaux!$A$2:$D$29,2,FALSE)</f>
        <v>B1 - 0003  Victor Hugo</v>
      </c>
      <c r="C15" s="152">
        <f>IF('B1'!$D$7="","",'B1'!$D$7)</f>
        <v>1108</v>
      </c>
      <c r="D15" s="153"/>
      <c r="E15" s="152">
        <f>IF('B1'!$D$8="","",'B1'!$D$8)</f>
        <v>471</v>
      </c>
      <c r="F15" s="154"/>
      <c r="G15" s="152">
        <f>IF('B1'!$D$9="","",'B1'!$D$9)</f>
        <v>471</v>
      </c>
      <c r="H15" s="154"/>
      <c r="I15" s="236">
        <f t="shared" si="0"/>
        <v>637</v>
      </c>
      <c r="J15" s="155"/>
      <c r="K15" s="170">
        <f t="shared" si="1"/>
        <v>0.42509025270758122</v>
      </c>
      <c r="L15" s="154"/>
      <c r="M15" s="152">
        <f>IF('B1'!$D$10="","",'B1'!$D$10)</f>
        <v>5</v>
      </c>
      <c r="N15" s="154"/>
      <c r="O15" s="152">
        <f>IF('B1'!$D$11="","",'B1'!$D$11)</f>
        <v>5</v>
      </c>
      <c r="P15" s="154"/>
      <c r="Q15" s="152">
        <f>IF('B1'!$D$12="","",'B1'!$D$12)</f>
        <v>461</v>
      </c>
      <c r="R15" s="155"/>
      <c r="S15" s="170">
        <f t="shared" si="2"/>
        <v>0.41606498194945846</v>
      </c>
      <c r="T15" s="156"/>
      <c r="U15" s="152">
        <f>IF('B1'!$D$13="","",'B1'!$D$13)</f>
        <v>87</v>
      </c>
      <c r="V15" s="154"/>
      <c r="W15" s="175">
        <f t="shared" si="3"/>
        <v>0.18872017353579176</v>
      </c>
      <c r="X15" s="152">
        <f>IF('B1'!$D$14="","",'B1'!$D$14)</f>
        <v>3</v>
      </c>
      <c r="Y15" s="154"/>
      <c r="Z15" s="175">
        <f t="shared" si="4"/>
        <v>6.5075921908893707E-3</v>
      </c>
      <c r="AA15" s="152">
        <f>IF('B1'!$D$15="","",'B1'!$D$15)</f>
        <v>118</v>
      </c>
      <c r="AB15" s="154"/>
      <c r="AC15" s="175">
        <f t="shared" si="5"/>
        <v>0.2559652928416486</v>
      </c>
      <c r="AD15" s="152">
        <f>IF('B1'!$D$16="","",'B1'!$D$16)</f>
        <v>5</v>
      </c>
      <c r="AE15" s="154"/>
      <c r="AF15" s="175">
        <f t="shared" si="6"/>
        <v>1.0845986984815618E-2</v>
      </c>
      <c r="AG15" s="152">
        <f>IF('B1'!$D$17="","",'B1'!$D$17)</f>
        <v>26</v>
      </c>
      <c r="AH15" s="154"/>
      <c r="AI15" s="175">
        <f t="shared" si="7"/>
        <v>5.6399132321041212E-2</v>
      </c>
      <c r="AJ15" s="152">
        <f>IF('B1'!$D$18="","",'B1'!$D$18)</f>
        <v>29</v>
      </c>
      <c r="AK15" s="154"/>
      <c r="AL15" s="175">
        <f t="shared" si="8"/>
        <v>6.2906724511930592E-2</v>
      </c>
      <c r="AM15" s="152">
        <f>IF('B1'!$D$19="","",'B1'!$D$19)</f>
        <v>7</v>
      </c>
      <c r="AN15" s="154"/>
      <c r="AO15" s="175">
        <f t="shared" si="9"/>
        <v>1.5184381778741865E-2</v>
      </c>
      <c r="AP15" s="152">
        <f>IF('B1'!$D$20="","",'B1'!$D$20)</f>
        <v>19</v>
      </c>
      <c r="AQ15" s="154"/>
      <c r="AR15" s="175">
        <f t="shared" si="10"/>
        <v>4.1214750542299353E-2</v>
      </c>
      <c r="AS15" s="152">
        <f>IF('B1'!$D$21="","",'B1'!$D$21)</f>
        <v>65</v>
      </c>
      <c r="AT15" s="154"/>
      <c r="AU15" s="175">
        <f t="shared" si="11"/>
        <v>0.14099783080260303</v>
      </c>
      <c r="AV15" s="152">
        <f>IF('B1'!$D$22="","",'B1'!$D$22)</f>
        <v>102</v>
      </c>
      <c r="AW15" s="154"/>
      <c r="AX15" s="175">
        <f t="shared" si="12"/>
        <v>0.22125813449023862</v>
      </c>
    </row>
    <row r="16" spans="1:57" ht="50.1" customHeight="1">
      <c r="A16" s="41"/>
      <c r="B16" s="307" t="str">
        <f>VLOOKUP("B2",Bureaux!$A$2:$D$29,2,FALSE)</f>
        <v>B2 - 0004  Victor Hugo</v>
      </c>
      <c r="C16" s="152">
        <f>IF('B2'!$D$7="","",'B2'!$D$7)</f>
        <v>1129</v>
      </c>
      <c r="D16" s="153"/>
      <c r="E16" s="152">
        <f>IF('B2'!$D$8="","",'B2'!$D$8)</f>
        <v>539</v>
      </c>
      <c r="F16" s="154"/>
      <c r="G16" s="152">
        <f>IF('B2'!$D$9="","",'B2'!$D$9)</f>
        <v>539</v>
      </c>
      <c r="H16" s="154"/>
      <c r="I16" s="236">
        <f t="shared" si="0"/>
        <v>590</v>
      </c>
      <c r="J16" s="155"/>
      <c r="K16" s="170">
        <f t="shared" si="1"/>
        <v>0.47741364038972545</v>
      </c>
      <c r="L16" s="154"/>
      <c r="M16" s="152">
        <f>IF('B2'!$D$10="","",'B2'!$D$10)</f>
        <v>11</v>
      </c>
      <c r="N16" s="154"/>
      <c r="O16" s="152">
        <f>IF('B2'!$D$11="","",'B2'!$D$11)</f>
        <v>5</v>
      </c>
      <c r="P16" s="154"/>
      <c r="Q16" s="152">
        <f>IF('B2'!$D$12="","",'B2'!$D$12)</f>
        <v>523</v>
      </c>
      <c r="R16" s="155"/>
      <c r="S16" s="170">
        <f t="shared" si="2"/>
        <v>0.46324180690876882</v>
      </c>
      <c r="T16" s="156"/>
      <c r="U16" s="152">
        <f>IF('B2'!$D$13="","",'B2'!$D$13)</f>
        <v>111</v>
      </c>
      <c r="V16" s="154"/>
      <c r="W16" s="175">
        <f t="shared" si="3"/>
        <v>0.21223709369024857</v>
      </c>
      <c r="X16" s="152">
        <f>IF('B2'!$D$14="","",'B2'!$D$14)</f>
        <v>4</v>
      </c>
      <c r="Y16" s="154"/>
      <c r="Z16" s="175">
        <f t="shared" si="4"/>
        <v>7.6481835564053535E-3</v>
      </c>
      <c r="AA16" s="152">
        <f>IF('B2'!$D$15="","",'B2'!$D$15)</f>
        <v>143</v>
      </c>
      <c r="AB16" s="154"/>
      <c r="AC16" s="175">
        <f t="shared" si="5"/>
        <v>0.27342256214149141</v>
      </c>
      <c r="AD16" s="152">
        <f>IF('B2'!$D$16="","",'B2'!$D$16)</f>
        <v>12</v>
      </c>
      <c r="AE16" s="154"/>
      <c r="AF16" s="175">
        <f t="shared" si="6"/>
        <v>2.2944550669216062E-2</v>
      </c>
      <c r="AG16" s="152">
        <f>IF('B2'!$D$17="","",'B2'!$D$17)</f>
        <v>25</v>
      </c>
      <c r="AH16" s="154"/>
      <c r="AI16" s="175">
        <f t="shared" si="7"/>
        <v>4.780114722753346E-2</v>
      </c>
      <c r="AJ16" s="152">
        <f>IF('B2'!$D$18="","",'B2'!$D$18)</f>
        <v>17</v>
      </c>
      <c r="AK16" s="154"/>
      <c r="AL16" s="175">
        <f t="shared" si="8"/>
        <v>3.2504780114722756E-2</v>
      </c>
      <c r="AM16" s="152">
        <f>IF('B2'!$D$19="","",'B2'!$D$19)</f>
        <v>8</v>
      </c>
      <c r="AN16" s="154"/>
      <c r="AO16" s="175">
        <f t="shared" si="9"/>
        <v>1.5296367112810707E-2</v>
      </c>
      <c r="AP16" s="152">
        <f>IF('B2'!$D$20="","",'B2'!$D$20)</f>
        <v>15</v>
      </c>
      <c r="AQ16" s="154"/>
      <c r="AR16" s="175">
        <f t="shared" si="10"/>
        <v>2.8680688336520075E-2</v>
      </c>
      <c r="AS16" s="152">
        <f>IF('B2'!$D$21="","",'B2'!$D$21)</f>
        <v>77</v>
      </c>
      <c r="AT16" s="154"/>
      <c r="AU16" s="175">
        <f t="shared" si="11"/>
        <v>0.14722753346080306</v>
      </c>
      <c r="AV16" s="152">
        <f>IF('B2'!$D$22="","",'B2'!$D$22)</f>
        <v>111</v>
      </c>
      <c r="AW16" s="154"/>
      <c r="AX16" s="175">
        <f t="shared" si="12"/>
        <v>0.21223709369024857</v>
      </c>
    </row>
    <row r="17" spans="1:50" ht="50.1" customHeight="1">
      <c r="A17" s="41"/>
      <c r="B17" s="307" t="str">
        <f>VLOOKUP("M1",Bureaux!$A$2:$D$29,2,FALSE)</f>
        <v>M1 - 0005  Saint-Exupéry</v>
      </c>
      <c r="C17" s="152">
        <f>IF('M1'!$D$7="","",'M1'!$D$7)</f>
        <v>1049</v>
      </c>
      <c r="D17" s="153"/>
      <c r="E17" s="152">
        <f>IF('M1'!$D$8="","",'M1'!$D$8)</f>
        <v>334</v>
      </c>
      <c r="F17" s="154"/>
      <c r="G17" s="152">
        <f>IF('M1'!$D$9="","",'M1'!$D$9)</f>
        <v>334</v>
      </c>
      <c r="H17" s="154"/>
      <c r="I17" s="236">
        <f t="shared" si="0"/>
        <v>715</v>
      </c>
      <c r="J17" s="155"/>
      <c r="K17" s="170">
        <f t="shared" si="1"/>
        <v>0.31839847473784555</v>
      </c>
      <c r="L17" s="154"/>
      <c r="M17" s="152">
        <f>IF('M1'!$D$10="","",'M1'!$D$10)</f>
        <v>5</v>
      </c>
      <c r="N17" s="154"/>
      <c r="O17" s="152">
        <f>IF('M1'!$D$11="","",'M1'!$D$11)</f>
        <v>8</v>
      </c>
      <c r="P17" s="154"/>
      <c r="Q17" s="152">
        <f>IF('M1'!$D$12="","",'M1'!$D$12)</f>
        <v>321</v>
      </c>
      <c r="R17" s="155"/>
      <c r="S17" s="170">
        <f t="shared" si="2"/>
        <v>0.30600571973307911</v>
      </c>
      <c r="T17" s="156"/>
      <c r="U17" s="152">
        <f>IF('M1'!$D$13="","",'M1'!$D$13)</f>
        <v>69</v>
      </c>
      <c r="V17" s="154"/>
      <c r="W17" s="175">
        <f t="shared" si="3"/>
        <v>0.21495327102803738</v>
      </c>
      <c r="X17" s="152">
        <f>IF('M1'!$D$14="","",'M1'!$D$14)</f>
        <v>2</v>
      </c>
      <c r="Y17" s="154"/>
      <c r="Z17" s="175">
        <f t="shared" si="4"/>
        <v>6.2305295950155761E-3</v>
      </c>
      <c r="AA17" s="152">
        <f>IF('M1'!$D$15="","",'M1'!$D$15)</f>
        <v>49</v>
      </c>
      <c r="AB17" s="154"/>
      <c r="AC17" s="175">
        <f t="shared" si="5"/>
        <v>0.15264797507788161</v>
      </c>
      <c r="AD17" s="152">
        <f>IF('M1'!$D$16="","",'M1'!$D$16)</f>
        <v>7</v>
      </c>
      <c r="AE17" s="154"/>
      <c r="AF17" s="175">
        <f t="shared" si="6"/>
        <v>2.1806853582554516E-2</v>
      </c>
      <c r="AG17" s="152">
        <f>IF('M1'!$D$17="","",'M1'!$D$17)</f>
        <v>12</v>
      </c>
      <c r="AH17" s="154"/>
      <c r="AI17" s="175">
        <f t="shared" si="7"/>
        <v>3.7383177570093455E-2</v>
      </c>
      <c r="AJ17" s="152">
        <f>IF('M1'!$D$18="","",'M1'!$D$18)</f>
        <v>11</v>
      </c>
      <c r="AK17" s="154"/>
      <c r="AL17" s="175">
        <f t="shared" si="8"/>
        <v>3.4267912772585667E-2</v>
      </c>
      <c r="AM17" s="152">
        <f>IF('M1'!$D$19="","",'M1'!$D$19)</f>
        <v>6</v>
      </c>
      <c r="AN17" s="154"/>
      <c r="AO17" s="175">
        <f t="shared" si="9"/>
        <v>1.8691588785046728E-2</v>
      </c>
      <c r="AP17" s="152">
        <f>IF('M1'!$D$20="","",'M1'!$D$20)</f>
        <v>11</v>
      </c>
      <c r="AQ17" s="154"/>
      <c r="AR17" s="175">
        <f t="shared" si="10"/>
        <v>3.4267912772585667E-2</v>
      </c>
      <c r="AS17" s="152">
        <f>IF('M1'!$D$21="","",'M1'!$D$21)</f>
        <v>78</v>
      </c>
      <c r="AT17" s="154"/>
      <c r="AU17" s="175">
        <f t="shared" si="11"/>
        <v>0.24299065420560748</v>
      </c>
      <c r="AV17" s="152">
        <f>IF('M1'!$D$22="","",'M1'!$D$22)</f>
        <v>76</v>
      </c>
      <c r="AW17" s="154"/>
      <c r="AX17" s="175">
        <f t="shared" si="12"/>
        <v>0.2367601246105919</v>
      </c>
    </row>
    <row r="18" spans="1:50" ht="50.1" customHeight="1">
      <c r="A18" s="41"/>
      <c r="B18" s="307" t="str">
        <f>VLOOKUP("N1",Bureaux!$A$2:$D$29,2,FALSE)</f>
        <v>N1 - 0006  Maison de Quartier des Forges</v>
      </c>
      <c r="C18" s="152">
        <f>IF('N1'!$D$7="","",'N1'!$D$7)</f>
        <v>1455</v>
      </c>
      <c r="D18" s="153"/>
      <c r="E18" s="152">
        <f>IF('N1'!$D$8="","",'N1'!$D$8)</f>
        <v>647</v>
      </c>
      <c r="F18" s="154"/>
      <c r="G18" s="152">
        <f>IF('N1'!$D$9="","",'N1'!$D$9)</f>
        <v>647</v>
      </c>
      <c r="H18" s="154"/>
      <c r="I18" s="236">
        <f t="shared" si="0"/>
        <v>808</v>
      </c>
      <c r="J18" s="155"/>
      <c r="K18" s="170">
        <f t="shared" si="1"/>
        <v>0.44467353951890032</v>
      </c>
      <c r="L18" s="154"/>
      <c r="M18" s="152">
        <f>IF('N1'!$D$10="","",'N1'!$D$10)</f>
        <v>16</v>
      </c>
      <c r="N18" s="154"/>
      <c r="O18" s="152">
        <f>IF('N1'!$D$11="","",'N1'!$D$11)</f>
        <v>12</v>
      </c>
      <c r="P18" s="154"/>
      <c r="Q18" s="152">
        <f>IF('N1'!$D$12="","",'N1'!$D$12)</f>
        <v>619</v>
      </c>
      <c r="R18" s="155"/>
      <c r="S18" s="170">
        <f t="shared" si="2"/>
        <v>0.4254295532646048</v>
      </c>
      <c r="T18" s="156"/>
      <c r="U18" s="152">
        <f>IF('N1'!$D$13="","",'N1'!$D$13)</f>
        <v>183</v>
      </c>
      <c r="V18" s="154"/>
      <c r="W18" s="175">
        <f t="shared" si="3"/>
        <v>0.29563812600969308</v>
      </c>
      <c r="X18" s="152">
        <f>IF('N1'!$D$14="","",'N1'!$D$14)</f>
        <v>6</v>
      </c>
      <c r="Y18" s="154"/>
      <c r="Z18" s="175">
        <f t="shared" si="4"/>
        <v>9.6930533117932146E-3</v>
      </c>
      <c r="AA18" s="152">
        <f>IF('N1'!$D$15="","",'N1'!$D$15)</f>
        <v>114</v>
      </c>
      <c r="AB18" s="154"/>
      <c r="AC18" s="175">
        <f t="shared" si="5"/>
        <v>0.18416801292407109</v>
      </c>
      <c r="AD18" s="152">
        <f>IF('N1'!$D$16="","",'N1'!$D$16)</f>
        <v>12</v>
      </c>
      <c r="AE18" s="154"/>
      <c r="AF18" s="175">
        <f t="shared" si="6"/>
        <v>1.9386106623586429E-2</v>
      </c>
      <c r="AG18" s="152">
        <f>IF('N1'!$D$17="","",'N1'!$D$17)</f>
        <v>20</v>
      </c>
      <c r="AH18" s="154"/>
      <c r="AI18" s="175">
        <f t="shared" si="7"/>
        <v>3.2310177705977383E-2</v>
      </c>
      <c r="AJ18" s="152">
        <f>IF('N1'!$D$18="","",'N1'!$D$18)</f>
        <v>22</v>
      </c>
      <c r="AK18" s="154"/>
      <c r="AL18" s="175">
        <f t="shared" si="8"/>
        <v>3.5541195476575124E-2</v>
      </c>
      <c r="AM18" s="152">
        <f>IF('N1'!$D$19="","",'N1'!$D$19)</f>
        <v>9</v>
      </c>
      <c r="AN18" s="154"/>
      <c r="AO18" s="175">
        <f t="shared" si="9"/>
        <v>1.4539579967689823E-2</v>
      </c>
      <c r="AP18" s="152">
        <f>IF('N1'!$D$20="","",'N1'!$D$20)</f>
        <v>17</v>
      </c>
      <c r="AQ18" s="154"/>
      <c r="AR18" s="175">
        <f t="shared" si="10"/>
        <v>2.7463651050080775E-2</v>
      </c>
      <c r="AS18" s="152">
        <f>IF('N1'!$D$21="","",'N1'!$D$21)</f>
        <v>123</v>
      </c>
      <c r="AT18" s="154"/>
      <c r="AU18" s="175">
        <f t="shared" si="11"/>
        <v>0.1987075928917609</v>
      </c>
      <c r="AV18" s="152">
        <f>IF('N1'!$D$22="","",'N1'!$D$22)</f>
        <v>113</v>
      </c>
      <c r="AW18" s="154"/>
      <c r="AX18" s="175">
        <f t="shared" si="12"/>
        <v>0.18255250403877221</v>
      </c>
    </row>
    <row r="19" spans="1:50" ht="50.1" customHeight="1">
      <c r="A19" s="41"/>
      <c r="B19" s="307" t="str">
        <f>VLOOKUP("N2",Bureaux!$A$2:$D$29,2,FALSE)</f>
        <v>N2 - 0007  Cité des Associations</v>
      </c>
      <c r="C19" s="152">
        <f>IF('N2'!$D$7="","",'N2'!$D$7)</f>
        <v>669</v>
      </c>
      <c r="D19" s="153"/>
      <c r="E19" s="152">
        <f>IF('N2'!$D$8="","",'N2'!$D$8)</f>
        <v>377</v>
      </c>
      <c r="F19" s="154"/>
      <c r="G19" s="152">
        <f>IF('N2'!$D$9="","",'N2'!$D$9)</f>
        <v>377</v>
      </c>
      <c r="H19" s="154"/>
      <c r="I19" s="236">
        <f t="shared" si="0"/>
        <v>292</v>
      </c>
      <c r="J19" s="155"/>
      <c r="K19" s="170">
        <f t="shared" si="1"/>
        <v>0.56352765321375187</v>
      </c>
      <c r="L19" s="154"/>
      <c r="M19" s="152">
        <f>IF('N2'!$D$10="","",'N2'!$D$10)</f>
        <v>2</v>
      </c>
      <c r="N19" s="154"/>
      <c r="O19" s="152">
        <f>IF('N2'!$D$11="","",'N2'!$D$11)</f>
        <v>5</v>
      </c>
      <c r="P19" s="154"/>
      <c r="Q19" s="152">
        <f>IF('N2'!$D$12="","",'N2'!$D$12)</f>
        <v>370</v>
      </c>
      <c r="R19" s="155"/>
      <c r="S19" s="170">
        <f t="shared" si="2"/>
        <v>0.55306427503736921</v>
      </c>
      <c r="T19" s="156"/>
      <c r="U19" s="152">
        <f>IF('N2'!$D$13="","",'N2'!$D$13)</f>
        <v>63</v>
      </c>
      <c r="V19" s="154"/>
      <c r="W19" s="175">
        <f t="shared" si="3"/>
        <v>0.17027027027027028</v>
      </c>
      <c r="X19" s="152">
        <f>IF('N2'!$D$14="","",'N2'!$D$14)</f>
        <v>1</v>
      </c>
      <c r="Y19" s="154"/>
      <c r="Z19" s="175">
        <f t="shared" si="4"/>
        <v>2.7027027027027029E-3</v>
      </c>
      <c r="AA19" s="152">
        <f>IF('N2'!$D$15="","",'N2'!$D$15)</f>
        <v>58</v>
      </c>
      <c r="AB19" s="154"/>
      <c r="AC19" s="175">
        <f t="shared" si="5"/>
        <v>0.15675675675675677</v>
      </c>
      <c r="AD19" s="152">
        <f>IF('N2'!$D$16="","",'N2'!$D$16)</f>
        <v>7</v>
      </c>
      <c r="AE19" s="154"/>
      <c r="AF19" s="175">
        <f t="shared" si="6"/>
        <v>1.891891891891892E-2</v>
      </c>
      <c r="AG19" s="152">
        <f>IF('N2'!$D$17="","",'N2'!$D$17)</f>
        <v>17</v>
      </c>
      <c r="AH19" s="154"/>
      <c r="AI19" s="175">
        <f t="shared" si="7"/>
        <v>4.5945945945945948E-2</v>
      </c>
      <c r="AJ19" s="152">
        <f>IF('N2'!$D$18="","",'N2'!$D$18)</f>
        <v>29</v>
      </c>
      <c r="AK19" s="154"/>
      <c r="AL19" s="175">
        <f t="shared" si="8"/>
        <v>7.8378378378378383E-2</v>
      </c>
      <c r="AM19" s="152">
        <f>IF('N2'!$D$19="","",'N2'!$D$19)</f>
        <v>7</v>
      </c>
      <c r="AN19" s="154"/>
      <c r="AO19" s="175">
        <f t="shared" si="9"/>
        <v>1.891891891891892E-2</v>
      </c>
      <c r="AP19" s="152">
        <f>IF('N2'!$D$20="","",'N2'!$D$20)</f>
        <v>9</v>
      </c>
      <c r="AQ19" s="154"/>
      <c r="AR19" s="175">
        <f t="shared" si="10"/>
        <v>2.4324324324324326E-2</v>
      </c>
      <c r="AS19" s="152">
        <f>IF('N2'!$D$21="","",'N2'!$D$21)</f>
        <v>97</v>
      </c>
      <c r="AT19" s="154"/>
      <c r="AU19" s="175">
        <f t="shared" si="11"/>
        <v>0.26216216216216215</v>
      </c>
      <c r="AV19" s="152">
        <f>IF('N2'!$D$22="","",'N2'!$D$22)</f>
        <v>82</v>
      </c>
      <c r="AW19" s="154"/>
      <c r="AX19" s="175">
        <f t="shared" si="12"/>
        <v>0.22162162162162163</v>
      </c>
    </row>
    <row r="20" spans="1:50" ht="50.1" customHeight="1">
      <c r="A20" s="41"/>
      <c r="B20" s="307" t="str">
        <f>VLOOKUP("C1",Bureaux!$A$2:$D$29,2,FALSE)</f>
        <v>C1 - 0008  Victor Schoelcher</v>
      </c>
      <c r="C20" s="152">
        <f>IF('C1'!$D$7="","",'C1'!$D$7)</f>
        <v>1214</v>
      </c>
      <c r="D20" s="153"/>
      <c r="E20" s="152">
        <f>IF('C1'!$D$8="","",'C1'!$D$8)</f>
        <v>504</v>
      </c>
      <c r="F20" s="154"/>
      <c r="G20" s="152">
        <f>IF('C1'!$D$9="","",'C1'!$D$9)</f>
        <v>504</v>
      </c>
      <c r="H20" s="154"/>
      <c r="I20" s="236">
        <f t="shared" ref="I20:I25" si="13">IF(E20&lt;&gt;"",C20-G20,"")</f>
        <v>710</v>
      </c>
      <c r="J20" s="155"/>
      <c r="K20" s="170">
        <f t="shared" si="1"/>
        <v>0.41515650741350907</v>
      </c>
      <c r="L20" s="154"/>
      <c r="M20" s="152">
        <f>IF('C1'!$D$10="","",'C1'!$D$10)</f>
        <v>5</v>
      </c>
      <c r="N20" s="154"/>
      <c r="O20" s="152">
        <f>IF('C1'!$D$11="","",'C1'!$D$11)</f>
        <v>6</v>
      </c>
      <c r="P20" s="154"/>
      <c r="Q20" s="152">
        <f>IF('C1'!$D$12="","",'C1'!$D$12)</f>
        <v>493</v>
      </c>
      <c r="R20" s="155"/>
      <c r="S20" s="170">
        <f t="shared" si="2"/>
        <v>0.40609555189456342</v>
      </c>
      <c r="T20" s="156"/>
      <c r="U20" s="152">
        <f>IF('C1'!$D$13="","",'C1'!$D$13)</f>
        <v>112</v>
      </c>
      <c r="V20" s="154"/>
      <c r="W20" s="175">
        <f t="shared" si="3"/>
        <v>0.22718052738336714</v>
      </c>
      <c r="X20" s="152">
        <f>IF('C1'!$D$14="","",'C1'!$D$14)</f>
        <v>4</v>
      </c>
      <c r="Y20" s="154"/>
      <c r="Z20" s="175">
        <f t="shared" si="4"/>
        <v>8.1135902636916835E-3</v>
      </c>
      <c r="AA20" s="152">
        <f>IF('C1'!$D$15="","",'C1'!$D$15)</f>
        <v>133</v>
      </c>
      <c r="AB20" s="154"/>
      <c r="AC20" s="175">
        <f t="shared" si="5"/>
        <v>0.26977687626774849</v>
      </c>
      <c r="AD20" s="152">
        <f>IF('C1'!$D$16="","",'C1'!$D$16)</f>
        <v>8</v>
      </c>
      <c r="AE20" s="154"/>
      <c r="AF20" s="175">
        <f t="shared" si="6"/>
        <v>1.6227180527383367E-2</v>
      </c>
      <c r="AG20" s="152">
        <f>IF('C1'!$D$17="","",'C1'!$D$17)</f>
        <v>17</v>
      </c>
      <c r="AH20" s="154"/>
      <c r="AI20" s="175">
        <f t="shared" si="7"/>
        <v>3.4482758620689655E-2</v>
      </c>
      <c r="AJ20" s="152">
        <f>IF('C1'!$D$18="","",'C1'!$D$18)</f>
        <v>24</v>
      </c>
      <c r="AK20" s="154"/>
      <c r="AL20" s="175">
        <f t="shared" si="8"/>
        <v>4.8681541582150101E-2</v>
      </c>
      <c r="AM20" s="152">
        <f>IF('C1'!$D$19="","",'C1'!$D$19)</f>
        <v>6</v>
      </c>
      <c r="AN20" s="154"/>
      <c r="AO20" s="175">
        <f t="shared" si="9"/>
        <v>1.2170385395537525E-2</v>
      </c>
      <c r="AP20" s="152">
        <f>IF('C1'!$D$20="","",'C1'!$D$20)</f>
        <v>23</v>
      </c>
      <c r="AQ20" s="154"/>
      <c r="AR20" s="175">
        <f t="shared" si="10"/>
        <v>4.665314401622718E-2</v>
      </c>
      <c r="AS20" s="152">
        <f>IF('C1'!$D$21="","",'C1'!$D$21)</f>
        <v>60</v>
      </c>
      <c r="AT20" s="154"/>
      <c r="AU20" s="175">
        <f t="shared" si="11"/>
        <v>0.12170385395537525</v>
      </c>
      <c r="AV20" s="152">
        <f>IF('C1'!$D$22="","",'C1'!$D$22)</f>
        <v>106</v>
      </c>
      <c r="AW20" s="154"/>
      <c r="AX20" s="175">
        <f t="shared" si="12"/>
        <v>0.21501014198782961</v>
      </c>
    </row>
    <row r="21" spans="1:50" ht="50.1" customHeight="1">
      <c r="A21" s="41"/>
      <c r="B21" s="307" t="str">
        <f>VLOOKUP("C2",Bureaux!$A$2:$D$29,2,FALSE)</f>
        <v>C2 - 0009  Maison du Peuple</v>
      </c>
      <c r="C21" s="152">
        <f>IF('C2'!$D$7="","",'C2'!$D$7)</f>
        <v>756</v>
      </c>
      <c r="D21" s="153"/>
      <c r="E21" s="152">
        <f>IF('C2'!$D$8="","",'C2'!$D$8)</f>
        <v>381</v>
      </c>
      <c r="F21" s="154"/>
      <c r="G21" s="152">
        <f>IF('C2'!$D$9="","",'C2'!$D$9)</f>
        <v>381</v>
      </c>
      <c r="H21" s="154"/>
      <c r="I21" s="236">
        <f t="shared" si="13"/>
        <v>375</v>
      </c>
      <c r="J21" s="155"/>
      <c r="K21" s="170">
        <f t="shared" si="1"/>
        <v>0.50396825396825395</v>
      </c>
      <c r="L21" s="154"/>
      <c r="M21" s="152">
        <f>IF('C2'!$D$10="","",'C2'!$D$10)</f>
        <v>4</v>
      </c>
      <c r="N21" s="154"/>
      <c r="O21" s="152">
        <f>IF('C2'!$D$11="","",'C2'!$D$11)</f>
        <v>12</v>
      </c>
      <c r="P21" s="154"/>
      <c r="Q21" s="152">
        <f>IF('C2'!$D$12="","",'C2'!$D$12)</f>
        <v>365</v>
      </c>
      <c r="R21" s="155"/>
      <c r="S21" s="170">
        <f t="shared" si="2"/>
        <v>0.48280423280423279</v>
      </c>
      <c r="T21" s="156"/>
      <c r="U21" s="152">
        <f>IF('C2'!$D$13="","",'C2'!$D$13)</f>
        <v>86</v>
      </c>
      <c r="V21" s="154"/>
      <c r="W21" s="175">
        <f t="shared" si="3"/>
        <v>0.23561643835616439</v>
      </c>
      <c r="X21" s="152">
        <f>IF('C2'!$D$14="","",'C2'!$D$14)</f>
        <v>3</v>
      </c>
      <c r="Y21" s="154"/>
      <c r="Z21" s="175">
        <f t="shared" si="4"/>
        <v>8.21917808219178E-3</v>
      </c>
      <c r="AA21" s="152">
        <f>IF('C2'!$D$15="","",'C2'!$D$15)</f>
        <v>96</v>
      </c>
      <c r="AB21" s="154"/>
      <c r="AC21" s="175">
        <f t="shared" si="5"/>
        <v>0.26301369863013696</v>
      </c>
      <c r="AD21" s="152">
        <f>IF('C2'!$D$16="","",'C2'!$D$16)</f>
        <v>6</v>
      </c>
      <c r="AE21" s="154"/>
      <c r="AF21" s="175">
        <f t="shared" si="6"/>
        <v>1.643835616438356E-2</v>
      </c>
      <c r="AG21" s="152">
        <f>IF('C2'!$D$17="","",'C2'!$D$17)</f>
        <v>13</v>
      </c>
      <c r="AH21" s="154"/>
      <c r="AI21" s="175">
        <f t="shared" si="7"/>
        <v>3.5616438356164383E-2</v>
      </c>
      <c r="AJ21" s="152">
        <f>IF('C2'!$D$18="","",'C2'!$D$18)</f>
        <v>19</v>
      </c>
      <c r="AK21" s="154"/>
      <c r="AL21" s="175">
        <f t="shared" si="8"/>
        <v>5.2054794520547946E-2</v>
      </c>
      <c r="AM21" s="152">
        <f>IF('C2'!$D$19="","",'C2'!$D$19)</f>
        <v>7</v>
      </c>
      <c r="AN21" s="154"/>
      <c r="AO21" s="175">
        <f t="shared" si="9"/>
        <v>1.9178082191780823E-2</v>
      </c>
      <c r="AP21" s="152">
        <f>IF('C2'!$D$20="","",'C2'!$D$20)</f>
        <v>25</v>
      </c>
      <c r="AQ21" s="154"/>
      <c r="AR21" s="175">
        <f t="shared" si="10"/>
        <v>6.8493150684931503E-2</v>
      </c>
      <c r="AS21" s="152">
        <f>IF('C2'!$D$21="","",'C2'!$D$21)</f>
        <v>46</v>
      </c>
      <c r="AT21" s="154"/>
      <c r="AU21" s="175">
        <f t="shared" si="11"/>
        <v>0.12602739726027398</v>
      </c>
      <c r="AV21" s="152">
        <f>IF('C2'!$D$22="","",'C2'!$D$22)</f>
        <v>64</v>
      </c>
      <c r="AW21" s="154"/>
      <c r="AX21" s="175">
        <f t="shared" si="12"/>
        <v>0.17534246575342466</v>
      </c>
    </row>
    <row r="22" spans="1:50" ht="50.1" customHeight="1">
      <c r="A22" s="41"/>
      <c r="B22" s="307" t="str">
        <f>VLOOKUP("C3",Bureaux!$A$2:$D$29,2,FALSE)</f>
        <v>C3 - 0010  Maison du Peuple</v>
      </c>
      <c r="C22" s="152">
        <f>IF('C3'!$D$7="","",'C3'!$D$7)</f>
        <v>939</v>
      </c>
      <c r="D22" s="153"/>
      <c r="E22" s="152">
        <f>IF('C3'!$D$8="","",'C3'!$D$8)</f>
        <v>456</v>
      </c>
      <c r="F22" s="154"/>
      <c r="G22" s="152">
        <f>IF('C3'!$D$9="","",'C3'!$D$9)</f>
        <v>456</v>
      </c>
      <c r="H22" s="154"/>
      <c r="I22" s="236">
        <f t="shared" si="13"/>
        <v>483</v>
      </c>
      <c r="J22" s="155"/>
      <c r="K22" s="170">
        <f t="shared" si="1"/>
        <v>0.48562300319488816</v>
      </c>
      <c r="L22" s="154"/>
      <c r="M22" s="152">
        <f>IF('C3'!$D$10="","",'C3'!$D$10)</f>
        <v>13</v>
      </c>
      <c r="N22" s="154"/>
      <c r="O22" s="152">
        <f>IF('C3'!$D$11="","",'C3'!$D$11)</f>
        <v>5</v>
      </c>
      <c r="P22" s="154"/>
      <c r="Q22" s="152">
        <f>IF('C3'!$D$12="","",'C3'!$D$12)</f>
        <v>438</v>
      </c>
      <c r="R22" s="155"/>
      <c r="S22" s="170">
        <f t="shared" si="2"/>
        <v>0.46645367412140576</v>
      </c>
      <c r="T22" s="156"/>
      <c r="U22" s="152">
        <f>IF('C3'!$D$13="","",'C3'!$D$13)</f>
        <v>93</v>
      </c>
      <c r="V22" s="154"/>
      <c r="W22" s="175">
        <f t="shared" si="3"/>
        <v>0.21232876712328766</v>
      </c>
      <c r="X22" s="152">
        <f>IF('C3'!$D$14="","",'C3'!$D$14)</f>
        <v>7</v>
      </c>
      <c r="Y22" s="154"/>
      <c r="Z22" s="175">
        <f t="shared" si="4"/>
        <v>1.5981735159817351E-2</v>
      </c>
      <c r="AA22" s="152">
        <f>IF('C3'!$D$15="","",'C3'!$D$15)</f>
        <v>141</v>
      </c>
      <c r="AB22" s="154"/>
      <c r="AC22" s="175">
        <f t="shared" si="5"/>
        <v>0.32191780821917809</v>
      </c>
      <c r="AD22" s="152">
        <f>IF('C3'!$D$16="","",'C3'!$D$16)</f>
        <v>7</v>
      </c>
      <c r="AE22" s="154"/>
      <c r="AF22" s="175">
        <f t="shared" si="6"/>
        <v>1.5981735159817351E-2</v>
      </c>
      <c r="AG22" s="152">
        <f>IF('C3'!$D$17="","",'C3'!$D$17)</f>
        <v>23</v>
      </c>
      <c r="AH22" s="154"/>
      <c r="AI22" s="175">
        <f t="shared" si="7"/>
        <v>5.2511415525114152E-2</v>
      </c>
      <c r="AJ22" s="152">
        <f>IF('C3'!$D$18="","",'C3'!$D$18)</f>
        <v>9</v>
      </c>
      <c r="AK22" s="154"/>
      <c r="AL22" s="175">
        <f t="shared" si="8"/>
        <v>2.0547945205479451E-2</v>
      </c>
      <c r="AM22" s="152">
        <f>IF('C3'!$D$19="","",'C3'!$D$19)</f>
        <v>4</v>
      </c>
      <c r="AN22" s="154"/>
      <c r="AO22" s="175">
        <f t="shared" si="9"/>
        <v>9.1324200913242004E-3</v>
      </c>
      <c r="AP22" s="152">
        <f>IF('C3'!$D$20="","",'C3'!$D$20)</f>
        <v>21</v>
      </c>
      <c r="AQ22" s="154"/>
      <c r="AR22" s="175">
        <f t="shared" si="10"/>
        <v>4.7945205479452052E-2</v>
      </c>
      <c r="AS22" s="152">
        <f>IF('C3'!$D$21="","",'C3'!$D$21)</f>
        <v>37</v>
      </c>
      <c r="AT22" s="154"/>
      <c r="AU22" s="175">
        <f t="shared" si="11"/>
        <v>8.4474885844748854E-2</v>
      </c>
      <c r="AV22" s="152">
        <f>IF('C3'!$D$22="","",'C3'!$D$22)</f>
        <v>96</v>
      </c>
      <c r="AW22" s="154"/>
      <c r="AX22" s="175">
        <f t="shared" si="12"/>
        <v>0.21917808219178081</v>
      </c>
    </row>
    <row r="23" spans="1:50" ht="50.1" customHeight="1">
      <c r="A23" s="44"/>
      <c r="B23" s="307" t="str">
        <f>VLOOKUP("D1",Bureaux!$A$2:$D$29,2,FALSE)</f>
        <v>D1 - 0011  Châteaudun</v>
      </c>
      <c r="C23" s="152">
        <f>IF('D1'!$D$7="","",'D1'!$D$7)</f>
        <v>1041</v>
      </c>
      <c r="D23" s="153"/>
      <c r="E23" s="152">
        <f>IF('D1'!$D$8="","",'D1'!$D$8)</f>
        <v>489</v>
      </c>
      <c r="F23" s="154"/>
      <c r="G23" s="152">
        <f>IF('D1'!$D$9="","",'D1'!$D$9)</f>
        <v>489</v>
      </c>
      <c r="H23" s="154"/>
      <c r="I23" s="236">
        <f t="shared" si="13"/>
        <v>552</v>
      </c>
      <c r="J23" s="155"/>
      <c r="K23" s="170">
        <f t="shared" si="1"/>
        <v>0.46974063400576371</v>
      </c>
      <c r="L23" s="154"/>
      <c r="M23" s="152">
        <f>IF('D1'!$D$10="","",'D1'!$D$10)</f>
        <v>6</v>
      </c>
      <c r="N23" s="154"/>
      <c r="O23" s="152">
        <f>IF('D1'!$D$11="","",'D1'!$D$11)</f>
        <v>6</v>
      </c>
      <c r="P23" s="154"/>
      <c r="Q23" s="152">
        <f>IF('D1'!$D$12="","",'D1'!$D$12)</f>
        <v>477</v>
      </c>
      <c r="R23" s="155"/>
      <c r="S23" s="170">
        <f t="shared" si="2"/>
        <v>0.45821325648414984</v>
      </c>
      <c r="T23" s="156"/>
      <c r="U23" s="152">
        <f>IF('D1'!$D$13="","",'D1'!$D$13)</f>
        <v>113</v>
      </c>
      <c r="V23" s="154"/>
      <c r="W23" s="175">
        <f t="shared" si="3"/>
        <v>0.23689727463312368</v>
      </c>
      <c r="X23" s="152">
        <f>IF('D1'!$D$14="","",'D1'!$D$14)</f>
        <v>3</v>
      </c>
      <c r="Y23" s="154"/>
      <c r="Z23" s="175">
        <f t="shared" si="4"/>
        <v>6.2893081761006293E-3</v>
      </c>
      <c r="AA23" s="152">
        <f>IF('D1'!$D$15="","",'D1'!$D$15)</f>
        <v>137</v>
      </c>
      <c r="AB23" s="154"/>
      <c r="AC23" s="175">
        <f t="shared" si="5"/>
        <v>0.28721174004192873</v>
      </c>
      <c r="AD23" s="152">
        <f>IF('D1'!$D$16="","",'D1'!$D$16)</f>
        <v>13</v>
      </c>
      <c r="AE23" s="154"/>
      <c r="AF23" s="175">
        <f t="shared" si="6"/>
        <v>2.7253668763102725E-2</v>
      </c>
      <c r="AG23" s="152">
        <f>IF('D1'!$D$17="","",'D1'!$D$17)</f>
        <v>23</v>
      </c>
      <c r="AH23" s="154"/>
      <c r="AI23" s="175">
        <f t="shared" si="7"/>
        <v>4.8218029350104823E-2</v>
      </c>
      <c r="AJ23" s="152">
        <f>IF('D1'!$D$18="","",'D1'!$D$18)</f>
        <v>15</v>
      </c>
      <c r="AK23" s="154"/>
      <c r="AL23" s="175">
        <f t="shared" si="8"/>
        <v>3.1446540880503145E-2</v>
      </c>
      <c r="AM23" s="152">
        <f>IF('D1'!$D$19="","",'D1'!$D$19)</f>
        <v>6</v>
      </c>
      <c r="AN23" s="154"/>
      <c r="AO23" s="175">
        <f t="shared" si="9"/>
        <v>1.2578616352201259E-2</v>
      </c>
      <c r="AP23" s="152">
        <f>IF('D1'!$D$20="","",'D1'!$D$20)</f>
        <v>14</v>
      </c>
      <c r="AQ23" s="154"/>
      <c r="AR23" s="175">
        <f t="shared" si="10"/>
        <v>2.9350104821802937E-2</v>
      </c>
      <c r="AS23" s="152">
        <f>IF('D1'!$D$21="","",'D1'!$D$21)</f>
        <v>42</v>
      </c>
      <c r="AT23" s="154"/>
      <c r="AU23" s="175">
        <f t="shared" si="11"/>
        <v>8.8050314465408799E-2</v>
      </c>
      <c r="AV23" s="152">
        <f>IF('D1'!$D$22="","",'D1'!$D$22)</f>
        <v>111</v>
      </c>
      <c r="AW23" s="154"/>
      <c r="AX23" s="175">
        <f t="shared" si="12"/>
        <v>0.23270440251572327</v>
      </c>
    </row>
    <row r="24" spans="1:50" ht="50.1" customHeight="1">
      <c r="A24" s="44"/>
      <c r="B24" s="307" t="str">
        <f>VLOOKUP("D2",Bureaux!$A$2:$D$29,2,FALSE)</f>
        <v>D2 - 0012  Châteaudun</v>
      </c>
      <c r="C24" s="152">
        <f>IF('D2'!$D$7="","",'D2'!$D$7)</f>
        <v>821</v>
      </c>
      <c r="D24" s="153"/>
      <c r="E24" s="152">
        <f>IF('D2'!$D$8="","",'D2'!$D$8)</f>
        <v>395</v>
      </c>
      <c r="F24" s="154"/>
      <c r="G24" s="152">
        <f>IF('D2'!$D$9="","",'D2'!$D$9)</f>
        <v>395</v>
      </c>
      <c r="H24" s="154"/>
      <c r="I24" s="236">
        <f t="shared" si="13"/>
        <v>426</v>
      </c>
      <c r="J24" s="155"/>
      <c r="K24" s="170">
        <f t="shared" si="1"/>
        <v>0.48112058465286234</v>
      </c>
      <c r="L24" s="154"/>
      <c r="M24" s="152">
        <f>IF('D2'!$D$10="","",'D2'!$D$10)</f>
        <v>12</v>
      </c>
      <c r="N24" s="154"/>
      <c r="O24" s="152">
        <f>IF('D2'!$D$11="","",'D2'!$D$11)</f>
        <v>2</v>
      </c>
      <c r="P24" s="154"/>
      <c r="Q24" s="152">
        <f>IF('D2'!$D$12="","",'D2'!$D$12)</f>
        <v>381</v>
      </c>
      <c r="R24" s="155"/>
      <c r="S24" s="170">
        <f t="shared" si="2"/>
        <v>0.46406820950060901</v>
      </c>
      <c r="T24" s="156"/>
      <c r="U24" s="152">
        <f>IF('D2'!$D$13="","",'D2'!$D$13)</f>
        <v>109</v>
      </c>
      <c r="V24" s="154"/>
      <c r="W24" s="175">
        <f t="shared" si="3"/>
        <v>0.28608923884514437</v>
      </c>
      <c r="X24" s="152">
        <f>IF('D2'!$D$14="","",'D2'!$D$14)</f>
        <v>2</v>
      </c>
      <c r="Y24" s="154"/>
      <c r="Z24" s="175">
        <f t="shared" si="4"/>
        <v>5.2493438320209973E-3</v>
      </c>
      <c r="AA24" s="152">
        <f>IF('D2'!$D$15="","",'D2'!$D$15)</f>
        <v>84</v>
      </c>
      <c r="AB24" s="154"/>
      <c r="AC24" s="175">
        <f t="shared" si="5"/>
        <v>0.22047244094488189</v>
      </c>
      <c r="AD24" s="152">
        <f>IF('D2'!$D$16="","",'D2'!$D$16)</f>
        <v>9</v>
      </c>
      <c r="AE24" s="154"/>
      <c r="AF24" s="175">
        <f t="shared" si="6"/>
        <v>2.3622047244094488E-2</v>
      </c>
      <c r="AG24" s="152">
        <f>IF('D2'!$D$17="","",'D2'!$D$17)</f>
        <v>20</v>
      </c>
      <c r="AH24" s="154"/>
      <c r="AI24" s="175">
        <f t="shared" si="7"/>
        <v>5.2493438320209973E-2</v>
      </c>
      <c r="AJ24" s="152">
        <f>IF('D2'!$D$18="","",'D2'!$D$18)</f>
        <v>16</v>
      </c>
      <c r="AK24" s="154"/>
      <c r="AL24" s="175">
        <f t="shared" si="8"/>
        <v>4.1994750656167978E-2</v>
      </c>
      <c r="AM24" s="152">
        <f>IF('D2'!$D$19="","",'D2'!$D$19)</f>
        <v>7</v>
      </c>
      <c r="AN24" s="154"/>
      <c r="AO24" s="175">
        <f t="shared" si="9"/>
        <v>1.8372703412073491E-2</v>
      </c>
      <c r="AP24" s="152">
        <f>IF('D2'!$D$20="","",'D2'!$D$20)</f>
        <v>14</v>
      </c>
      <c r="AQ24" s="154"/>
      <c r="AR24" s="175">
        <f t="shared" si="10"/>
        <v>3.6745406824146981E-2</v>
      </c>
      <c r="AS24" s="152">
        <f>IF('D2'!$D$21="","",'D2'!$D$21)</f>
        <v>51</v>
      </c>
      <c r="AT24" s="154"/>
      <c r="AU24" s="175">
        <f t="shared" si="11"/>
        <v>0.13385826771653545</v>
      </c>
      <c r="AV24" s="152">
        <f>IF('D2'!$D$22="","",'D2'!$D$22)</f>
        <v>69</v>
      </c>
      <c r="AW24" s="154"/>
      <c r="AX24" s="175">
        <f t="shared" si="12"/>
        <v>0.18110236220472442</v>
      </c>
    </row>
    <row r="25" spans="1:50" ht="50.1" customHeight="1">
      <c r="A25" s="44"/>
      <c r="B25" s="307" t="str">
        <f>VLOOKUP("D3",Bureaux!$A$2:$D$29,2,FALSE)</f>
        <v>D3 - 0013  Châteaudun</v>
      </c>
      <c r="C25" s="152">
        <f>IF('D3'!$D$7="","",'D3'!$D$7)</f>
        <v>907</v>
      </c>
      <c r="D25" s="153"/>
      <c r="E25" s="152">
        <f>IF('D3'!$D$8="","",'D3'!$D$8)</f>
        <v>386</v>
      </c>
      <c r="F25" s="154"/>
      <c r="G25" s="152">
        <f>IF('D3'!$D$9="","",'D3'!$D$9)</f>
        <v>387</v>
      </c>
      <c r="H25" s="154"/>
      <c r="I25" s="236">
        <f t="shared" si="13"/>
        <v>520</v>
      </c>
      <c r="J25" s="155"/>
      <c r="K25" s="170">
        <f t="shared" si="1"/>
        <v>0.42668136714443217</v>
      </c>
      <c r="L25" s="154"/>
      <c r="M25" s="152">
        <f>IF('D3'!$D$10="","",'D3'!$D$10)</f>
        <v>5</v>
      </c>
      <c r="N25" s="154"/>
      <c r="O25" s="152">
        <f>IF('D3'!$D$11="","",'D3'!$D$11)</f>
        <v>8</v>
      </c>
      <c r="P25" s="154"/>
      <c r="Q25" s="152">
        <f>IF('D3'!$D$12="","",'D3'!$D$12)</f>
        <v>374</v>
      </c>
      <c r="R25" s="155"/>
      <c r="S25" s="170">
        <f t="shared" si="2"/>
        <v>0.41234840132304301</v>
      </c>
      <c r="T25" s="156"/>
      <c r="U25" s="152">
        <f>IF('D3'!$D$13="","",'D3'!$D$13)</f>
        <v>123</v>
      </c>
      <c r="V25" s="154"/>
      <c r="W25" s="175">
        <f t="shared" si="3"/>
        <v>0.32887700534759357</v>
      </c>
      <c r="X25" s="152">
        <f>IF('D3'!$D$14="","",'D3'!$D$14)</f>
        <v>1</v>
      </c>
      <c r="Y25" s="154"/>
      <c r="Z25" s="175">
        <f t="shared" si="4"/>
        <v>2.6737967914438501E-3</v>
      </c>
      <c r="AA25" s="152">
        <f>IF('D3'!$D$15="","",'D3'!$D$15)</f>
        <v>68</v>
      </c>
      <c r="AB25" s="154"/>
      <c r="AC25" s="175">
        <f t="shared" si="5"/>
        <v>0.18181818181818182</v>
      </c>
      <c r="AD25" s="152">
        <f>IF('D3'!$D$16="","",'D3'!$D$16)</f>
        <v>7</v>
      </c>
      <c r="AE25" s="154"/>
      <c r="AF25" s="175">
        <f t="shared" si="6"/>
        <v>1.871657754010695E-2</v>
      </c>
      <c r="AG25" s="152">
        <f>IF('D3'!$D$17="","",'D3'!$D$17)</f>
        <v>11</v>
      </c>
      <c r="AH25" s="154"/>
      <c r="AI25" s="175">
        <f t="shared" si="7"/>
        <v>2.9411764705882353E-2</v>
      </c>
      <c r="AJ25" s="152">
        <f>IF('D3'!$D$18="","",'D3'!$D$18)</f>
        <v>23</v>
      </c>
      <c r="AK25" s="154"/>
      <c r="AL25" s="175">
        <f t="shared" si="8"/>
        <v>6.1497326203208559E-2</v>
      </c>
      <c r="AM25" s="152">
        <f>IF('D3'!$D$19="","",'D3'!$D$19)</f>
        <v>12</v>
      </c>
      <c r="AN25" s="154"/>
      <c r="AO25" s="175">
        <f t="shared" si="9"/>
        <v>3.2085561497326207E-2</v>
      </c>
      <c r="AP25" s="152">
        <f>IF('D3'!$D$20="","",'D3'!$D$20)</f>
        <v>21</v>
      </c>
      <c r="AQ25" s="154"/>
      <c r="AR25" s="175">
        <f t="shared" si="10"/>
        <v>5.6149732620320858E-2</v>
      </c>
      <c r="AS25" s="152">
        <f>IF('D3'!$D$21="","",'D3'!$D$21)</f>
        <v>33</v>
      </c>
      <c r="AT25" s="154"/>
      <c r="AU25" s="175">
        <f t="shared" si="11"/>
        <v>8.8235294117647065E-2</v>
      </c>
      <c r="AV25" s="152">
        <f>IF('D3'!$D$22="","",'D3'!$D$22)</f>
        <v>75</v>
      </c>
      <c r="AW25" s="154"/>
      <c r="AX25" s="175">
        <f t="shared" si="12"/>
        <v>0.20053475935828877</v>
      </c>
    </row>
    <row r="26" spans="1:50" ht="50.1" customHeight="1">
      <c r="A26" s="44"/>
      <c r="B26" s="307" t="str">
        <f>VLOOKUP("E1",Bureaux!$A$2:$D$29,2,FALSE)</f>
        <v>E1 - 0014  Raymond Aubert</v>
      </c>
      <c r="C26" s="152">
        <f>IF('E1'!$D$7="","",'E1'!$D$7)</f>
        <v>1165</v>
      </c>
      <c r="D26" s="153"/>
      <c r="E26" s="152">
        <f>IF('E1'!$D$8="","",'E1'!$D$8)</f>
        <v>526</v>
      </c>
      <c r="F26" s="154"/>
      <c r="G26" s="152">
        <f>IF('E1'!$D$9="","",'E1'!$D$9)</f>
        <v>526</v>
      </c>
      <c r="H26" s="154"/>
      <c r="I26" s="236">
        <f t="shared" ref="I26:I30" si="14">IF(E26&lt;&gt;"",C26-G26,"")</f>
        <v>639</v>
      </c>
      <c r="J26" s="155"/>
      <c r="K26" s="170">
        <f t="shared" si="1"/>
        <v>0.45150214592274679</v>
      </c>
      <c r="L26" s="154"/>
      <c r="M26" s="152">
        <f>IF('E1'!$D$10="","",'E1'!$D$10)</f>
        <v>9</v>
      </c>
      <c r="N26" s="154"/>
      <c r="O26" s="152">
        <f>IF('E1'!$D$11="","",'E1'!$D$11)</f>
        <v>8</v>
      </c>
      <c r="P26" s="154"/>
      <c r="Q26" s="152">
        <f>IF('E1'!$D$12="","",'E1'!$D$12)</f>
        <v>509</v>
      </c>
      <c r="R26" s="155"/>
      <c r="S26" s="170">
        <f t="shared" si="2"/>
        <v>0.43690987124463521</v>
      </c>
      <c r="T26" s="156"/>
      <c r="U26" s="152">
        <f>IF('E1'!$D$13="","",'E1'!$D$13)</f>
        <v>159</v>
      </c>
      <c r="V26" s="154"/>
      <c r="W26" s="175">
        <f t="shared" si="3"/>
        <v>0.31237721021611004</v>
      </c>
      <c r="X26" s="152">
        <f>IF('E1'!$D$14="","",'E1'!$D$14)</f>
        <v>4</v>
      </c>
      <c r="Y26" s="154"/>
      <c r="Z26" s="175">
        <f t="shared" si="4"/>
        <v>7.8585461689587421E-3</v>
      </c>
      <c r="AA26" s="152">
        <f>IF('E1'!$D$15="","",'E1'!$D$15)</f>
        <v>103</v>
      </c>
      <c r="AB26" s="154"/>
      <c r="AC26" s="175">
        <f t="shared" si="5"/>
        <v>0.20235756385068762</v>
      </c>
      <c r="AD26" s="152">
        <f>IF('E1'!$D$16="","",'E1'!$D$16)</f>
        <v>5</v>
      </c>
      <c r="AE26" s="154"/>
      <c r="AF26" s="175">
        <f t="shared" si="6"/>
        <v>9.823182711198428E-3</v>
      </c>
      <c r="AG26" s="152">
        <f>IF('E1'!$D$17="","",'E1'!$D$17)</f>
        <v>13</v>
      </c>
      <c r="AH26" s="154"/>
      <c r="AI26" s="175">
        <f t="shared" si="7"/>
        <v>2.5540275049115914E-2</v>
      </c>
      <c r="AJ26" s="152">
        <f>IF('E1'!$D$18="","",'E1'!$D$18)</f>
        <v>22</v>
      </c>
      <c r="AK26" s="154"/>
      <c r="AL26" s="175">
        <f t="shared" si="8"/>
        <v>4.3222003929273084E-2</v>
      </c>
      <c r="AM26" s="152">
        <f>IF('E1'!$D$19="","",'E1'!$D$19)</f>
        <v>8</v>
      </c>
      <c r="AN26" s="154"/>
      <c r="AO26" s="175">
        <f t="shared" si="9"/>
        <v>1.5717092337917484E-2</v>
      </c>
      <c r="AP26" s="152">
        <f>IF('E1'!$D$20="","",'E1'!$D$20)</f>
        <v>21</v>
      </c>
      <c r="AQ26" s="154"/>
      <c r="AR26" s="175">
        <f t="shared" si="10"/>
        <v>4.1257367387033402E-2</v>
      </c>
      <c r="AS26" s="152">
        <f>IF('E1'!$D$21="","",'E1'!$D$21)</f>
        <v>76</v>
      </c>
      <c r="AT26" s="154"/>
      <c r="AU26" s="175">
        <f t="shared" si="11"/>
        <v>0.14931237721021612</v>
      </c>
      <c r="AV26" s="152">
        <f>IF('E1'!$D$22="","",'E1'!$D$22)</f>
        <v>98</v>
      </c>
      <c r="AW26" s="154"/>
      <c r="AX26" s="175">
        <f t="shared" si="12"/>
        <v>0.1925343811394892</v>
      </c>
    </row>
    <row r="27" spans="1:50" ht="50.1" customHeight="1">
      <c r="A27" s="44"/>
      <c r="B27" s="307" t="str">
        <f>VLOOKUP("E2",Bureaux!$A$2:$D$29,2,FALSE)</f>
        <v>E2 - 0015  Raymond Aubert</v>
      </c>
      <c r="C27" s="152">
        <f>IF('E2'!$D$7="","",'E2'!$D$7)</f>
        <v>1249</v>
      </c>
      <c r="D27" s="153"/>
      <c r="E27" s="152">
        <f>IF('E2'!$D$8="","",'E2'!$D$8)</f>
        <v>547</v>
      </c>
      <c r="F27" s="154"/>
      <c r="G27" s="152">
        <f>IF('E2'!$D$9="","",'E2'!$D$9)</f>
        <v>547</v>
      </c>
      <c r="H27" s="154"/>
      <c r="I27" s="236">
        <f t="shared" si="14"/>
        <v>702</v>
      </c>
      <c r="J27" s="155"/>
      <c r="K27" s="170">
        <f t="shared" si="1"/>
        <v>0.43795036028823059</v>
      </c>
      <c r="L27" s="154"/>
      <c r="M27" s="152">
        <f>IF('E2'!$D$10="","",'E2'!$D$10)</f>
        <v>11</v>
      </c>
      <c r="N27" s="154"/>
      <c r="O27" s="152">
        <f>IF('E2'!$D$11="","",'E2'!$D$11)</f>
        <v>17</v>
      </c>
      <c r="P27" s="154"/>
      <c r="Q27" s="152">
        <f>IF('E2'!$D$12="","",'E2'!$D$12)</f>
        <v>519</v>
      </c>
      <c r="R27" s="155"/>
      <c r="S27" s="170">
        <f t="shared" si="2"/>
        <v>0.41553242594075263</v>
      </c>
      <c r="T27" s="156"/>
      <c r="U27" s="152">
        <f>IF('E2'!$D$13="","",'E2'!$D$13)</f>
        <v>158</v>
      </c>
      <c r="V27" s="154"/>
      <c r="W27" s="175">
        <f t="shared" si="3"/>
        <v>0.30443159922928709</v>
      </c>
      <c r="X27" s="152">
        <f>IF('E2'!$D$14="","",'E2'!$D$14)</f>
        <v>5</v>
      </c>
      <c r="Y27" s="154"/>
      <c r="Z27" s="175">
        <f t="shared" si="4"/>
        <v>9.6339113680154135E-3</v>
      </c>
      <c r="AA27" s="152">
        <f>IF('E2'!$D$15="","",'E2'!$D$15)</f>
        <v>124</v>
      </c>
      <c r="AB27" s="154"/>
      <c r="AC27" s="175">
        <f t="shared" si="5"/>
        <v>0.23892100192678228</v>
      </c>
      <c r="AD27" s="152">
        <f>IF('E2'!$D$16="","",'E2'!$D$16)</f>
        <v>12</v>
      </c>
      <c r="AE27" s="154"/>
      <c r="AF27" s="175">
        <f t="shared" si="6"/>
        <v>2.3121387283236993E-2</v>
      </c>
      <c r="AG27" s="152">
        <f>IF('E2'!$D$17="","",'E2'!$D$17)</f>
        <v>19</v>
      </c>
      <c r="AH27" s="154"/>
      <c r="AI27" s="175">
        <f t="shared" si="7"/>
        <v>3.6608863198458574E-2</v>
      </c>
      <c r="AJ27" s="152">
        <f>IF('E2'!$D$18="","",'E2'!$D$18)</f>
        <v>16</v>
      </c>
      <c r="AK27" s="154"/>
      <c r="AL27" s="175">
        <f t="shared" si="8"/>
        <v>3.0828516377649325E-2</v>
      </c>
      <c r="AM27" s="152">
        <f>IF('E2'!$D$19="","",'E2'!$D$19)</f>
        <v>6</v>
      </c>
      <c r="AN27" s="154"/>
      <c r="AO27" s="175">
        <f t="shared" si="9"/>
        <v>1.1560693641618497E-2</v>
      </c>
      <c r="AP27" s="152">
        <f>IF('E2'!$D$20="","",'E2'!$D$20)</f>
        <v>16</v>
      </c>
      <c r="AQ27" s="154"/>
      <c r="AR27" s="175">
        <f t="shared" si="10"/>
        <v>3.0828516377649325E-2</v>
      </c>
      <c r="AS27" s="152">
        <f>IF('E2'!$D$21="","",'E2'!$D$21)</f>
        <v>72</v>
      </c>
      <c r="AT27" s="154"/>
      <c r="AU27" s="175">
        <f t="shared" si="11"/>
        <v>0.13872832369942195</v>
      </c>
      <c r="AV27" s="152">
        <f>IF('E2'!$D$22="","",'E2'!$D$22)</f>
        <v>91</v>
      </c>
      <c r="AW27" s="154"/>
      <c r="AX27" s="175">
        <f t="shared" si="12"/>
        <v>0.17533718689788053</v>
      </c>
    </row>
    <row r="28" spans="1:50" ht="50.1" customHeight="1">
      <c r="A28" s="44"/>
      <c r="B28" s="307" t="str">
        <f>VLOOKUP("E3",Bureaux!$A$2:$D$29,2,FALSE)</f>
        <v>E3 - 0016  Raymond Aubert</v>
      </c>
      <c r="C28" s="152">
        <f>IF('E3'!$D$7="","",'E3'!$D$7)</f>
        <v>1032</v>
      </c>
      <c r="D28" s="153"/>
      <c r="E28" s="152">
        <f>IF('E3'!$D$8="","",'E3'!$D$8)</f>
        <v>448</v>
      </c>
      <c r="F28" s="154"/>
      <c r="G28" s="152">
        <f>IF('E3'!$D$9="","",'E3'!$D$9)</f>
        <v>448</v>
      </c>
      <c r="H28" s="154"/>
      <c r="I28" s="236">
        <f t="shared" si="14"/>
        <v>584</v>
      </c>
      <c r="J28" s="155"/>
      <c r="K28" s="170">
        <f t="shared" si="1"/>
        <v>0.43410852713178294</v>
      </c>
      <c r="L28" s="154"/>
      <c r="M28" s="152">
        <f>IF('E3'!$D$10="","",'E3'!$D$10)</f>
        <v>10</v>
      </c>
      <c r="N28" s="154"/>
      <c r="O28" s="152">
        <f>IF('E3'!$D$11="","",'E3'!$D$11)</f>
        <v>14</v>
      </c>
      <c r="P28" s="154"/>
      <c r="Q28" s="152">
        <f>IF('E3'!$D$12="","",'E3'!$D$12)</f>
        <v>424</v>
      </c>
      <c r="R28" s="155"/>
      <c r="S28" s="170">
        <f t="shared" si="2"/>
        <v>0.41085271317829458</v>
      </c>
      <c r="T28" s="156"/>
      <c r="U28" s="152">
        <f>IF('E3'!$D$13="","",'E3'!$D$13)</f>
        <v>136</v>
      </c>
      <c r="V28" s="154"/>
      <c r="W28" s="175">
        <f t="shared" si="3"/>
        <v>0.32075471698113206</v>
      </c>
      <c r="X28" s="152">
        <f>IF('E3'!$D$14="","",'E3'!$D$14)</f>
        <v>5</v>
      </c>
      <c r="Y28" s="154"/>
      <c r="Z28" s="175">
        <f t="shared" si="4"/>
        <v>1.179245283018868E-2</v>
      </c>
      <c r="AA28" s="152">
        <f>IF('E3'!$D$15="","",'E3'!$D$15)</f>
        <v>84</v>
      </c>
      <c r="AB28" s="154"/>
      <c r="AC28" s="175">
        <f t="shared" si="5"/>
        <v>0.19811320754716982</v>
      </c>
      <c r="AD28" s="152">
        <f>IF('E3'!$D$16="","",'E3'!$D$16)</f>
        <v>8</v>
      </c>
      <c r="AE28" s="154"/>
      <c r="AF28" s="175">
        <f t="shared" si="6"/>
        <v>1.8867924528301886E-2</v>
      </c>
      <c r="AG28" s="152">
        <f>IF('E3'!$D$17="","",'E3'!$D$17)</f>
        <v>17</v>
      </c>
      <c r="AH28" s="154"/>
      <c r="AI28" s="175">
        <f t="shared" si="7"/>
        <v>4.0094339622641507E-2</v>
      </c>
      <c r="AJ28" s="152">
        <f>IF('E3'!$D$18="","",'E3'!$D$18)</f>
        <v>17</v>
      </c>
      <c r="AK28" s="154"/>
      <c r="AL28" s="175">
        <f t="shared" si="8"/>
        <v>4.0094339622641507E-2</v>
      </c>
      <c r="AM28" s="152">
        <f>IF('E3'!$D$19="","",'E3'!$D$19)</f>
        <v>8</v>
      </c>
      <c r="AN28" s="154"/>
      <c r="AO28" s="175">
        <f t="shared" si="9"/>
        <v>1.8867924528301886E-2</v>
      </c>
      <c r="AP28" s="152">
        <f>IF('E3'!$D$20="","",'E3'!$D$20)</f>
        <v>16</v>
      </c>
      <c r="AQ28" s="154"/>
      <c r="AR28" s="175">
        <f t="shared" si="10"/>
        <v>3.7735849056603772E-2</v>
      </c>
      <c r="AS28" s="152">
        <f>IF('E3'!$D$21="","",'E3'!$D$21)</f>
        <v>47</v>
      </c>
      <c r="AT28" s="154"/>
      <c r="AU28" s="175">
        <f t="shared" si="11"/>
        <v>0.11084905660377359</v>
      </c>
      <c r="AV28" s="152">
        <f>IF('E3'!$D$22="","",'E3'!$D$22)</f>
        <v>86</v>
      </c>
      <c r="AW28" s="154"/>
      <c r="AX28" s="175">
        <f t="shared" si="12"/>
        <v>0.20283018867924529</v>
      </c>
    </row>
    <row r="29" spans="1:50" ht="50.1" customHeight="1">
      <c r="A29" s="44"/>
      <c r="B29" s="307" t="str">
        <f>VLOOKUP("F1",Bureaux!$A$2:$D$29,2,FALSE)</f>
        <v>F1 - 0017  Maison de l'enfant</v>
      </c>
      <c r="C29" s="152">
        <f>IF('F1'!$D$7="","",'F1'!$D$7)</f>
        <v>770</v>
      </c>
      <c r="D29" s="153"/>
      <c r="E29" s="152">
        <f>IF('F1'!$D$8="","",'F1'!$D$8)</f>
        <v>367</v>
      </c>
      <c r="F29" s="154"/>
      <c r="G29" s="152">
        <f>IF('F1'!$D$9="","",'F1'!$D$9)</f>
        <v>367</v>
      </c>
      <c r="H29" s="154"/>
      <c r="I29" s="236">
        <f t="shared" si="14"/>
        <v>403</v>
      </c>
      <c r="J29" s="155"/>
      <c r="K29" s="170">
        <f t="shared" si="1"/>
        <v>0.47662337662337662</v>
      </c>
      <c r="L29" s="154"/>
      <c r="M29" s="152">
        <f>IF('F1'!$D$10="","",'F1'!$D$10)</f>
        <v>6</v>
      </c>
      <c r="N29" s="154"/>
      <c r="O29" s="152">
        <f>IF('F1'!$D$11="","",'F1'!$D$11)</f>
        <v>9</v>
      </c>
      <c r="P29" s="154"/>
      <c r="Q29" s="152">
        <f>IF('F1'!$D$12="","",'F1'!$D$12)</f>
        <v>352</v>
      </c>
      <c r="R29" s="155"/>
      <c r="S29" s="170">
        <f t="shared" si="2"/>
        <v>0.45714285714285713</v>
      </c>
      <c r="T29" s="156"/>
      <c r="U29" s="152">
        <f>IF('F1'!$D$13="","",'F1'!$D$13)</f>
        <v>89</v>
      </c>
      <c r="V29" s="154"/>
      <c r="W29" s="175">
        <f t="shared" si="3"/>
        <v>0.25284090909090912</v>
      </c>
      <c r="X29" s="152">
        <f>IF('F1'!$D$14="","",'F1'!$D$14)</f>
        <v>2</v>
      </c>
      <c r="Y29" s="154"/>
      <c r="Z29" s="175">
        <f t="shared" si="4"/>
        <v>5.681818181818182E-3</v>
      </c>
      <c r="AA29" s="152">
        <f>IF('F1'!$D$15="","",'F1'!$D$15)</f>
        <v>68</v>
      </c>
      <c r="AB29" s="154"/>
      <c r="AC29" s="175">
        <f t="shared" si="5"/>
        <v>0.19318181818181818</v>
      </c>
      <c r="AD29" s="152">
        <f>IF('F1'!$D$16="","",'F1'!$D$16)</f>
        <v>10</v>
      </c>
      <c r="AE29" s="154"/>
      <c r="AF29" s="175">
        <f t="shared" si="6"/>
        <v>2.8409090909090908E-2</v>
      </c>
      <c r="AG29" s="152">
        <f>IF('F1'!$D$17="","",'F1'!$D$17)</f>
        <v>16</v>
      </c>
      <c r="AH29" s="154"/>
      <c r="AI29" s="175">
        <f t="shared" si="7"/>
        <v>4.5454545454545456E-2</v>
      </c>
      <c r="AJ29" s="152">
        <f>IF('F1'!$D$18="","",'F1'!$D$18)</f>
        <v>23</v>
      </c>
      <c r="AK29" s="154"/>
      <c r="AL29" s="175">
        <f t="shared" si="8"/>
        <v>6.5340909090909088E-2</v>
      </c>
      <c r="AM29" s="152">
        <f>IF('F1'!$D$19="","",'F1'!$D$19)</f>
        <v>10</v>
      </c>
      <c r="AN29" s="154"/>
      <c r="AO29" s="175">
        <f t="shared" si="9"/>
        <v>2.8409090909090908E-2</v>
      </c>
      <c r="AP29" s="152">
        <f>IF('F1'!$D$20="","",'F1'!$D$20)</f>
        <v>14</v>
      </c>
      <c r="AQ29" s="154"/>
      <c r="AR29" s="175">
        <f t="shared" si="10"/>
        <v>3.9772727272727272E-2</v>
      </c>
      <c r="AS29" s="152">
        <f>IF('F1'!$D$21="","",'F1'!$D$21)</f>
        <v>54</v>
      </c>
      <c r="AT29" s="154"/>
      <c r="AU29" s="175">
        <f t="shared" si="11"/>
        <v>0.15340909090909091</v>
      </c>
      <c r="AV29" s="152">
        <f>IF('F1'!$D$22="","",'F1'!$D$22)</f>
        <v>66</v>
      </c>
      <c r="AW29" s="154"/>
      <c r="AX29" s="175">
        <f t="shared" si="12"/>
        <v>0.1875</v>
      </c>
    </row>
    <row r="30" spans="1:50" ht="50.1" customHeight="1">
      <c r="A30" s="44"/>
      <c r="B30" s="307" t="str">
        <f>VLOOKUP("F2",Bureaux!$A$2:$D$29,2,FALSE)</f>
        <v>F2 - 0018  Émile Géhant</v>
      </c>
      <c r="C30" s="152">
        <f>IF('F2'!$D$7="","",'F2'!$D$7)</f>
        <v>504</v>
      </c>
      <c r="D30" s="153"/>
      <c r="E30" s="152">
        <f>IF('F2'!$D$8="","",'F2'!$D$8)</f>
        <v>226</v>
      </c>
      <c r="F30" s="154"/>
      <c r="G30" s="152">
        <f>IF('F2'!$D$9="","",'F2'!$D$9)</f>
        <v>226</v>
      </c>
      <c r="H30" s="154"/>
      <c r="I30" s="236">
        <f t="shared" si="14"/>
        <v>278</v>
      </c>
      <c r="J30" s="155"/>
      <c r="K30" s="170">
        <f t="shared" si="1"/>
        <v>0.44841269841269843</v>
      </c>
      <c r="L30" s="154"/>
      <c r="M30" s="152">
        <f>IF('F2'!$D$10="","",'F2'!$D$10)</f>
        <v>0</v>
      </c>
      <c r="N30" s="154"/>
      <c r="O30" s="152">
        <f>IF('F2'!$D$11="","",'F2'!$D$11)</f>
        <v>9</v>
      </c>
      <c r="P30" s="154"/>
      <c r="Q30" s="152">
        <f>IF('F2'!$D$12="","",'F2'!$D$12)</f>
        <v>217</v>
      </c>
      <c r="R30" s="155"/>
      <c r="S30" s="170">
        <f t="shared" si="2"/>
        <v>0.43055555555555558</v>
      </c>
      <c r="T30" s="156"/>
      <c r="U30" s="152">
        <f>IF('F2'!$D$13="","",'F2'!$D$13)</f>
        <v>72</v>
      </c>
      <c r="V30" s="154"/>
      <c r="W30" s="175">
        <f t="shared" si="3"/>
        <v>0.33179723502304148</v>
      </c>
      <c r="X30" s="152">
        <f>IF('F2'!$D$14="","",'F2'!$D$14)</f>
        <v>2</v>
      </c>
      <c r="Y30" s="154"/>
      <c r="Z30" s="175">
        <f t="shared" si="4"/>
        <v>9.2165898617511521E-3</v>
      </c>
      <c r="AA30" s="152">
        <f>IF('F2'!$D$15="","",'F2'!$D$15)</f>
        <v>33</v>
      </c>
      <c r="AB30" s="154"/>
      <c r="AC30" s="175">
        <f t="shared" si="5"/>
        <v>0.15207373271889402</v>
      </c>
      <c r="AD30" s="152">
        <f>IF('F2'!$D$16="","",'F2'!$D$16)</f>
        <v>3</v>
      </c>
      <c r="AE30" s="154"/>
      <c r="AF30" s="175">
        <f t="shared" si="6"/>
        <v>1.3824884792626729E-2</v>
      </c>
      <c r="AG30" s="152">
        <f>IF('F2'!$D$17="","",'F2'!$D$17)</f>
        <v>12</v>
      </c>
      <c r="AH30" s="154"/>
      <c r="AI30" s="175">
        <f t="shared" si="7"/>
        <v>5.5299539170506916E-2</v>
      </c>
      <c r="AJ30" s="152">
        <f>IF('F2'!$D$18="","",'F2'!$D$18)</f>
        <v>12</v>
      </c>
      <c r="AK30" s="154"/>
      <c r="AL30" s="175">
        <f t="shared" si="8"/>
        <v>5.5299539170506916E-2</v>
      </c>
      <c r="AM30" s="152">
        <f>IF('F2'!$D$19="","",'F2'!$D$19)</f>
        <v>10</v>
      </c>
      <c r="AN30" s="154"/>
      <c r="AO30" s="175">
        <f t="shared" si="9"/>
        <v>4.6082949308755762E-2</v>
      </c>
      <c r="AP30" s="152">
        <f>IF('F2'!$D$20="","",'F2'!$D$20)</f>
        <v>7</v>
      </c>
      <c r="AQ30" s="154"/>
      <c r="AR30" s="175">
        <f t="shared" si="10"/>
        <v>3.2258064516129031E-2</v>
      </c>
      <c r="AS30" s="152">
        <f>IF('F2'!$D$21="","",'F2'!$D$21)</f>
        <v>30</v>
      </c>
      <c r="AT30" s="154"/>
      <c r="AU30" s="175">
        <f t="shared" si="11"/>
        <v>0.13824884792626729</v>
      </c>
      <c r="AV30" s="152">
        <f>IF('F2'!$D$22="","",'F2'!$D$22)</f>
        <v>36</v>
      </c>
      <c r="AW30" s="154"/>
      <c r="AX30" s="175">
        <f t="shared" si="12"/>
        <v>0.16589861751152074</v>
      </c>
    </row>
    <row r="31" spans="1:50" s="38" customFormat="1" ht="50.1" customHeight="1">
      <c r="A31" s="44"/>
      <c r="B31" s="307" t="str">
        <f>VLOOKUP("G1",Bureaux!$A$2:$D$29,2,FALSE)</f>
        <v>G1 - 0019  Hubert Metzger</v>
      </c>
      <c r="C31" s="152">
        <f>IF('G1'!$D$7="","",'G1'!$D$7)</f>
        <v>656</v>
      </c>
      <c r="D31" s="153"/>
      <c r="E31" s="152">
        <f>IF('G1'!$D$8="","",'G1'!$D$8)</f>
        <v>293</v>
      </c>
      <c r="F31" s="154"/>
      <c r="G31" s="152">
        <f>IF('G1'!$D$9="","",'G1'!$D$9)</f>
        <v>293</v>
      </c>
      <c r="H31" s="154"/>
      <c r="I31" s="236">
        <f t="shared" ref="I31" si="15">IF(E31&lt;&gt;"",C31-G31,"")</f>
        <v>363</v>
      </c>
      <c r="J31" s="155"/>
      <c r="K31" s="171">
        <f t="shared" ref="K31" si="16">IF(G31=""," ",G31/$C31)</f>
        <v>0.44664634146341464</v>
      </c>
      <c r="L31" s="154"/>
      <c r="M31" s="152">
        <f>IF('G1'!$D$10="","",'G1'!$D$10)</f>
        <v>14</v>
      </c>
      <c r="N31" s="154"/>
      <c r="O31" s="152">
        <f>IF('G1'!$D$11="","",'G1'!$D$11)</f>
        <v>6</v>
      </c>
      <c r="P31" s="154"/>
      <c r="Q31" s="152">
        <f>IF('G1'!$D$12="","",'G1'!$D$12)</f>
        <v>273</v>
      </c>
      <c r="R31" s="155"/>
      <c r="S31" s="171">
        <f t="shared" ref="S31" si="17">IF(Q31=""," ",Q31/$C31)</f>
        <v>0.41615853658536583</v>
      </c>
      <c r="T31" s="156"/>
      <c r="U31" s="152">
        <f>IF('G1'!$D$13="","",'G1'!$D$13)</f>
        <v>76</v>
      </c>
      <c r="V31" s="154"/>
      <c r="W31" s="175">
        <f t="shared" ref="W31" si="18">IF(U31="","",U31/$Q31)</f>
        <v>0.2783882783882784</v>
      </c>
      <c r="X31" s="152">
        <f>IF('G1'!$D$14="","",'G1'!$D$14)</f>
        <v>3</v>
      </c>
      <c r="Y31" s="154"/>
      <c r="Z31" s="175">
        <f t="shared" ref="Z31" si="19">IF(X31="","",X31/$Q31)</f>
        <v>1.098901098901099E-2</v>
      </c>
      <c r="AA31" s="152">
        <f>IF('G1'!$D$15="","",'G1'!$D$15)</f>
        <v>33</v>
      </c>
      <c r="AB31" s="154"/>
      <c r="AC31" s="175">
        <f t="shared" ref="AC31" si="20">IF(AA31="","",AA31/$Q31)</f>
        <v>0.12087912087912088</v>
      </c>
      <c r="AD31" s="152">
        <f>IF('G1'!$D$16="","",'G1'!$D$16)</f>
        <v>9</v>
      </c>
      <c r="AE31" s="154"/>
      <c r="AF31" s="175">
        <f t="shared" ref="AF31" si="21">IF(AD31="","",AD31/$Q31)</f>
        <v>3.2967032967032968E-2</v>
      </c>
      <c r="AG31" s="152">
        <f>IF('G1'!$D$17="","",'G1'!$D$17)</f>
        <v>18</v>
      </c>
      <c r="AH31" s="154"/>
      <c r="AI31" s="175">
        <f t="shared" ref="AI31" si="22">IF(AG31="","",AG31/$Q31)</f>
        <v>6.5934065934065936E-2</v>
      </c>
      <c r="AJ31" s="152">
        <f>IF('G1'!$D$18="","",'G1'!$D$18)</f>
        <v>24</v>
      </c>
      <c r="AK31" s="154"/>
      <c r="AL31" s="175">
        <f t="shared" ref="AL31" si="23">IF(AJ31="","",AJ31/$Q31)</f>
        <v>8.7912087912087919E-2</v>
      </c>
      <c r="AM31" s="152">
        <f>IF('G1'!$D$19="","",'G1'!$D$19)</f>
        <v>8</v>
      </c>
      <c r="AN31" s="154"/>
      <c r="AO31" s="175">
        <f t="shared" ref="AO31" si="24">IF(AM31="","",AM31/$Q31)</f>
        <v>2.9304029304029304E-2</v>
      </c>
      <c r="AP31" s="152">
        <f>IF('G1'!$D$20="","",'G1'!$D$20)</f>
        <v>11</v>
      </c>
      <c r="AQ31" s="154"/>
      <c r="AR31" s="175">
        <f t="shared" si="10"/>
        <v>4.0293040293040296E-2</v>
      </c>
      <c r="AS31" s="152">
        <f>IF('G1'!$D$21="","",'G1'!$D$21)</f>
        <v>30</v>
      </c>
      <c r="AT31" s="154"/>
      <c r="AU31" s="175">
        <f t="shared" si="11"/>
        <v>0.10989010989010989</v>
      </c>
      <c r="AV31" s="152">
        <f>IF('G1'!$D$22="","",'G1'!$D$22)</f>
        <v>61</v>
      </c>
      <c r="AW31" s="154"/>
      <c r="AX31" s="175">
        <f t="shared" si="12"/>
        <v>0.22344322344322345</v>
      </c>
    </row>
    <row r="32" spans="1:50" s="38" customFormat="1" ht="50.1" customHeight="1">
      <c r="A32" s="44"/>
      <c r="B32" s="307" t="str">
        <f>VLOOKUP("G2",Bureaux!$A$2:$D$29,2,FALSE)</f>
        <v>G2 - 0020  Hubert Metzger</v>
      </c>
      <c r="C32" s="152">
        <f>IF('G2'!$D$7="","",'G2'!$D$7)</f>
        <v>750</v>
      </c>
      <c r="D32" s="153"/>
      <c r="E32" s="152">
        <f>IF('G2'!$D$8="","",'G2'!$D$8)</f>
        <v>325</v>
      </c>
      <c r="F32" s="154"/>
      <c r="G32" s="152">
        <f>IF('G2'!$D$9="","",'G2'!$D$9)</f>
        <v>325</v>
      </c>
      <c r="H32" s="154"/>
      <c r="I32" s="236">
        <f t="shared" ref="I32:I40" si="25">IF(E32&lt;&gt;"",C32-G32,"")</f>
        <v>425</v>
      </c>
      <c r="J32" s="155"/>
      <c r="K32" s="171">
        <f t="shared" ref="K32:K40" si="26">IF(G32=""," ",G32/$C32)</f>
        <v>0.43333333333333335</v>
      </c>
      <c r="L32" s="154"/>
      <c r="M32" s="152">
        <f>IF('G2'!$D$10="","",'G2'!$D$10)</f>
        <v>6</v>
      </c>
      <c r="N32" s="154"/>
      <c r="O32" s="152">
        <f>IF('G2'!$D$11="","",'G2'!$D$11)</f>
        <v>6</v>
      </c>
      <c r="P32" s="154"/>
      <c r="Q32" s="152">
        <f>IF('G2'!$D$12="","",'G2'!$D$12)</f>
        <v>313</v>
      </c>
      <c r="R32" s="155"/>
      <c r="S32" s="171">
        <f t="shared" ref="S32:S40" si="27">IF(Q32=""," ",Q32/$C32)</f>
        <v>0.41733333333333333</v>
      </c>
      <c r="T32" s="156"/>
      <c r="U32" s="152">
        <f>IF('G2'!$D$13="","",'G2'!$D$13)</f>
        <v>98</v>
      </c>
      <c r="V32" s="154"/>
      <c r="W32" s="175">
        <f t="shared" ref="W32:W40" si="28">IF(U32="","",U32/$Q32)</f>
        <v>0.31309904153354634</v>
      </c>
      <c r="X32" s="152">
        <f>IF('G2'!$D$14="","",'G2'!$D$14)</f>
        <v>3</v>
      </c>
      <c r="Y32" s="154"/>
      <c r="Z32" s="175">
        <f t="shared" ref="Z32:Z40" si="29">IF(X32="","",X32/$Q32)</f>
        <v>9.5846645367412137E-3</v>
      </c>
      <c r="AA32" s="152">
        <f>IF('G2'!$D$15="","",'G2'!$D$15)</f>
        <v>38</v>
      </c>
      <c r="AB32" s="154"/>
      <c r="AC32" s="175">
        <f t="shared" ref="AC32:AC40" si="30">IF(AA32="","",AA32/$Q32)</f>
        <v>0.12140575079872204</v>
      </c>
      <c r="AD32" s="152">
        <f>IF('G2'!$D$16="","",'G2'!$D$16)</f>
        <v>4</v>
      </c>
      <c r="AE32" s="154"/>
      <c r="AF32" s="175">
        <f t="shared" ref="AF32:AF40" si="31">IF(AD32="","",AD32/$Q32)</f>
        <v>1.2779552715654952E-2</v>
      </c>
      <c r="AG32" s="152">
        <f>IF('G2'!$D$17="","",'G2'!$D$17)</f>
        <v>13</v>
      </c>
      <c r="AH32" s="154"/>
      <c r="AI32" s="175">
        <f t="shared" ref="AI32:AI40" si="32">IF(AG32="","",AG32/$Q32)</f>
        <v>4.1533546325878593E-2</v>
      </c>
      <c r="AJ32" s="152">
        <f>IF('G2'!$D$18="","",'G2'!$D$18)</f>
        <v>35</v>
      </c>
      <c r="AK32" s="154"/>
      <c r="AL32" s="175">
        <f t="shared" ref="AL32:AL40" si="33">IF(AJ32="","",AJ32/$Q32)</f>
        <v>0.11182108626198083</v>
      </c>
      <c r="AM32" s="152">
        <f>IF('G2'!$D$19="","",'G2'!$D$19)</f>
        <v>8</v>
      </c>
      <c r="AN32" s="154"/>
      <c r="AO32" s="175">
        <f t="shared" ref="AO32:AO40" si="34">IF(AM32="","",AM32/$Q32)</f>
        <v>2.5559105431309903E-2</v>
      </c>
      <c r="AP32" s="152">
        <f>IF('G2'!$D$20="","",'G2'!$D$20)</f>
        <v>10</v>
      </c>
      <c r="AQ32" s="154"/>
      <c r="AR32" s="175">
        <f t="shared" si="10"/>
        <v>3.1948881789137379E-2</v>
      </c>
      <c r="AS32" s="152">
        <f>IF('G2'!$D$21="","",'G2'!$D$21)</f>
        <v>19</v>
      </c>
      <c r="AT32" s="154"/>
      <c r="AU32" s="175">
        <f t="shared" si="11"/>
        <v>6.070287539936102E-2</v>
      </c>
      <c r="AV32" s="152">
        <f>IF('G2'!$D$22="","",'G2'!$D$22)</f>
        <v>85</v>
      </c>
      <c r="AW32" s="154"/>
      <c r="AX32" s="175">
        <f t="shared" si="12"/>
        <v>0.27156549520766771</v>
      </c>
    </row>
    <row r="33" spans="1:51" s="38" customFormat="1" ht="50.1" customHeight="1">
      <c r="A33" s="44"/>
      <c r="B33" s="307" t="str">
        <f>VLOOKUP("H1",Bureaux!$A$2:$D$29,2,FALSE)</f>
        <v>H1 - 0021  Léonard de Vinci</v>
      </c>
      <c r="C33" s="152">
        <f>IF('H1'!$D$7="","",'H1'!$D$7)</f>
        <v>1036</v>
      </c>
      <c r="D33" s="153"/>
      <c r="E33" s="152">
        <f>IF('H1'!$D$8="","",'H1'!$D$8)</f>
        <v>421</v>
      </c>
      <c r="F33" s="154"/>
      <c r="G33" s="152">
        <f>IF('H1'!$D$9="","",'H1'!$D$9)</f>
        <v>421</v>
      </c>
      <c r="H33" s="154"/>
      <c r="I33" s="236">
        <f t="shared" si="25"/>
        <v>615</v>
      </c>
      <c r="J33" s="155"/>
      <c r="K33" s="171">
        <f t="shared" si="26"/>
        <v>0.40637065637065639</v>
      </c>
      <c r="L33" s="154"/>
      <c r="M33" s="152">
        <f>IF('H1'!$D$10="","",'H1'!$D$10)</f>
        <v>6</v>
      </c>
      <c r="N33" s="154"/>
      <c r="O33" s="152">
        <f>IF('H1'!$D$11="","",'H1'!$D$11)</f>
        <v>10</v>
      </c>
      <c r="P33" s="154"/>
      <c r="Q33" s="152">
        <f>IF('H1'!$D$12="","",'H1'!$D$12)</f>
        <v>405</v>
      </c>
      <c r="R33" s="155"/>
      <c r="S33" s="171">
        <f t="shared" si="27"/>
        <v>0.39092664092664092</v>
      </c>
      <c r="T33" s="156"/>
      <c r="U33" s="152">
        <f>IF('H1'!$D$13="","",'H1'!$D$13)</f>
        <v>120</v>
      </c>
      <c r="V33" s="154"/>
      <c r="W33" s="175">
        <f t="shared" si="28"/>
        <v>0.29629629629629628</v>
      </c>
      <c r="X33" s="152">
        <f>IF('H1'!$D$14="","",'H1'!$D$14)</f>
        <v>3</v>
      </c>
      <c r="Y33" s="154"/>
      <c r="Z33" s="175">
        <f t="shared" si="29"/>
        <v>7.4074074074074077E-3</v>
      </c>
      <c r="AA33" s="152">
        <f>IF('H1'!$D$15="","",'H1'!$D$15)</f>
        <v>86</v>
      </c>
      <c r="AB33" s="154"/>
      <c r="AC33" s="175">
        <f t="shared" si="30"/>
        <v>0.21234567901234569</v>
      </c>
      <c r="AD33" s="152">
        <f>IF('H1'!$D$16="","",'H1'!$D$16)</f>
        <v>9</v>
      </c>
      <c r="AE33" s="154"/>
      <c r="AF33" s="175">
        <f t="shared" si="31"/>
        <v>2.2222222222222223E-2</v>
      </c>
      <c r="AG33" s="152">
        <f>IF('H1'!$D$17="","",'H1'!$D$17)</f>
        <v>16</v>
      </c>
      <c r="AH33" s="154"/>
      <c r="AI33" s="175">
        <f t="shared" si="32"/>
        <v>3.9506172839506172E-2</v>
      </c>
      <c r="AJ33" s="152">
        <f>IF('H1'!$D$18="","",'H1'!$D$18)</f>
        <v>29</v>
      </c>
      <c r="AK33" s="154"/>
      <c r="AL33" s="175">
        <f t="shared" si="33"/>
        <v>7.160493827160494E-2</v>
      </c>
      <c r="AM33" s="152">
        <f>IF('H1'!$D$19="","",'H1'!$D$19)</f>
        <v>10</v>
      </c>
      <c r="AN33" s="154"/>
      <c r="AO33" s="175">
        <f t="shared" si="34"/>
        <v>2.4691358024691357E-2</v>
      </c>
      <c r="AP33" s="152">
        <f>IF('H1'!$D$20="","",'H1'!$D$20)</f>
        <v>14</v>
      </c>
      <c r="AQ33" s="154"/>
      <c r="AR33" s="175">
        <f t="shared" si="10"/>
        <v>3.4567901234567898E-2</v>
      </c>
      <c r="AS33" s="152">
        <f>IF('H1'!$D$21="","",'H1'!$D$21)</f>
        <v>35</v>
      </c>
      <c r="AT33" s="154"/>
      <c r="AU33" s="175">
        <f t="shared" si="11"/>
        <v>8.6419753086419748E-2</v>
      </c>
      <c r="AV33" s="152">
        <f>IF('H1'!$D$22="","",'H1'!$D$22)</f>
        <v>83</v>
      </c>
      <c r="AW33" s="154"/>
      <c r="AX33" s="175">
        <f t="shared" si="12"/>
        <v>0.20493827160493827</v>
      </c>
    </row>
    <row r="34" spans="1:51" s="38" customFormat="1" ht="50.1" customHeight="1">
      <c r="A34" s="41"/>
      <c r="B34" s="307" t="str">
        <f>VLOOKUP("J1",Bureaux!$A$2:$D$29,2,FALSE)</f>
        <v>J1 - 0022  René Rücklin</v>
      </c>
      <c r="C34" s="152">
        <f>IF('J1'!$D$7="","",'J1'!$D$7)</f>
        <v>574</v>
      </c>
      <c r="D34" s="153"/>
      <c r="E34" s="152">
        <f>IF('J1'!$D$8="","",'J1'!$D$8)</f>
        <v>190</v>
      </c>
      <c r="F34" s="154"/>
      <c r="G34" s="152">
        <f>IF('J1'!$D$9="","",'J1'!$D$9)</f>
        <v>190</v>
      </c>
      <c r="H34" s="154"/>
      <c r="I34" s="236">
        <f t="shared" si="25"/>
        <v>384</v>
      </c>
      <c r="J34" s="155"/>
      <c r="K34" s="171">
        <f t="shared" si="26"/>
        <v>0.33101045296167247</v>
      </c>
      <c r="L34" s="154"/>
      <c r="M34" s="152">
        <f>IF('J1'!$D$10="","",'J1'!$D$10)</f>
        <v>8</v>
      </c>
      <c r="N34" s="154"/>
      <c r="O34" s="152">
        <f>IF('J1'!$D$11="","",'J1'!$D$11)</f>
        <v>11</v>
      </c>
      <c r="P34" s="154"/>
      <c r="Q34" s="152">
        <f>IF('J1'!$D$12="","",'J1'!$D$12)</f>
        <v>171</v>
      </c>
      <c r="R34" s="155"/>
      <c r="S34" s="171">
        <f t="shared" si="27"/>
        <v>0.29790940766550522</v>
      </c>
      <c r="T34" s="156"/>
      <c r="U34" s="152">
        <f>IF('J1'!$D$13="","",'J1'!$D$13)</f>
        <v>64</v>
      </c>
      <c r="V34" s="154"/>
      <c r="W34" s="175">
        <f t="shared" si="28"/>
        <v>0.3742690058479532</v>
      </c>
      <c r="X34" s="152">
        <f>IF('J1'!$D$14="","",'J1'!$D$14)</f>
        <v>4</v>
      </c>
      <c r="Y34" s="154"/>
      <c r="Z34" s="175">
        <f t="shared" si="29"/>
        <v>2.3391812865497075E-2</v>
      </c>
      <c r="AA34" s="152">
        <f>IF('J1'!$D$15="","",'J1'!$D$15)</f>
        <v>12</v>
      </c>
      <c r="AB34" s="154"/>
      <c r="AC34" s="175">
        <f t="shared" si="30"/>
        <v>7.0175438596491224E-2</v>
      </c>
      <c r="AD34" s="152">
        <f>IF('J1'!$D$16="","",'J1'!$D$16)</f>
        <v>6</v>
      </c>
      <c r="AE34" s="154"/>
      <c r="AF34" s="175">
        <f t="shared" si="31"/>
        <v>3.5087719298245612E-2</v>
      </c>
      <c r="AG34" s="152">
        <f>IF('J1'!$D$17="","",'J1'!$D$17)</f>
        <v>4</v>
      </c>
      <c r="AH34" s="154"/>
      <c r="AI34" s="175">
        <f t="shared" si="32"/>
        <v>2.3391812865497075E-2</v>
      </c>
      <c r="AJ34" s="152">
        <f>IF('J1'!$D$18="","",'J1'!$D$18)</f>
        <v>14</v>
      </c>
      <c r="AK34" s="154"/>
      <c r="AL34" s="175">
        <f t="shared" si="33"/>
        <v>8.1871345029239762E-2</v>
      </c>
      <c r="AM34" s="152">
        <f>IF('J1'!$D$19="","",'J1'!$D$19)</f>
        <v>4</v>
      </c>
      <c r="AN34" s="154"/>
      <c r="AO34" s="175">
        <f t="shared" si="34"/>
        <v>2.3391812865497075E-2</v>
      </c>
      <c r="AP34" s="152">
        <f>IF('J1'!$D$20="","",'J1'!$D$20)</f>
        <v>8</v>
      </c>
      <c r="AQ34" s="154"/>
      <c r="AR34" s="175">
        <f t="shared" si="10"/>
        <v>4.6783625730994149E-2</v>
      </c>
      <c r="AS34" s="152">
        <f>IF('J1'!$D$21="","",'J1'!$D$21)</f>
        <v>22</v>
      </c>
      <c r="AT34" s="154"/>
      <c r="AU34" s="175">
        <f t="shared" si="11"/>
        <v>0.12865497076023391</v>
      </c>
      <c r="AV34" s="152">
        <f>IF('J1'!$D$22="","",'J1'!$D$22)</f>
        <v>33</v>
      </c>
      <c r="AW34" s="154"/>
      <c r="AX34" s="175">
        <f t="shared" si="12"/>
        <v>0.19298245614035087</v>
      </c>
    </row>
    <row r="35" spans="1:51" s="38" customFormat="1" ht="50.1" customHeight="1">
      <c r="A35" s="41"/>
      <c r="B35" s="307" t="str">
        <f>VLOOKUP("J2",Bureaux!$A$2:$D$29,2,FALSE)</f>
        <v>J2 - 0023  René Rücklin</v>
      </c>
      <c r="C35" s="152">
        <f>IF('J2'!$D$7="","",'J2'!$D$7)</f>
        <v>804</v>
      </c>
      <c r="D35" s="153"/>
      <c r="E35" s="152">
        <f>IF('J2'!$D$8="","",'J2'!$D$8)</f>
        <v>263</v>
      </c>
      <c r="F35" s="154"/>
      <c r="G35" s="152">
        <f>IF('J2'!$D$9="","",'J2'!$D$9)</f>
        <v>263</v>
      </c>
      <c r="H35" s="154"/>
      <c r="I35" s="236">
        <f t="shared" si="25"/>
        <v>541</v>
      </c>
      <c r="J35" s="155"/>
      <c r="K35" s="171">
        <f t="shared" si="26"/>
        <v>0.3271144278606965</v>
      </c>
      <c r="L35" s="154"/>
      <c r="M35" s="152">
        <f>IF('J2'!$D$10="","",'J2'!$D$10)</f>
        <v>3</v>
      </c>
      <c r="N35" s="154"/>
      <c r="O35" s="152">
        <f>IF('J2'!$D$11="","",'J2'!$D$11)</f>
        <v>6</v>
      </c>
      <c r="P35" s="154"/>
      <c r="Q35" s="152">
        <f>IF('J2'!$D$12="","",'J2'!$D$12)</f>
        <v>254</v>
      </c>
      <c r="R35" s="155"/>
      <c r="S35" s="171">
        <f t="shared" si="27"/>
        <v>0.31592039800995025</v>
      </c>
      <c r="T35" s="156"/>
      <c r="U35" s="152">
        <f>IF('J2'!$D$13="","",'J2'!$D$13)</f>
        <v>86</v>
      </c>
      <c r="V35" s="154"/>
      <c r="W35" s="175">
        <f t="shared" si="28"/>
        <v>0.33858267716535434</v>
      </c>
      <c r="X35" s="152">
        <f>IF('J2'!$D$14="","",'J2'!$D$14)</f>
        <v>2</v>
      </c>
      <c r="Y35" s="154"/>
      <c r="Z35" s="175">
        <f t="shared" si="29"/>
        <v>7.874015748031496E-3</v>
      </c>
      <c r="AA35" s="152">
        <f>IF('J2'!$D$15="","",'J2'!$D$15)</f>
        <v>36</v>
      </c>
      <c r="AB35" s="154"/>
      <c r="AC35" s="175">
        <f t="shared" si="30"/>
        <v>0.14173228346456693</v>
      </c>
      <c r="AD35" s="152">
        <f>IF('J2'!$D$16="","",'J2'!$D$16)</f>
        <v>3</v>
      </c>
      <c r="AE35" s="154"/>
      <c r="AF35" s="175">
        <f t="shared" si="31"/>
        <v>1.1811023622047244E-2</v>
      </c>
      <c r="AG35" s="152">
        <f>IF('J2'!$D$17="","",'J2'!$D$17)</f>
        <v>9</v>
      </c>
      <c r="AH35" s="154"/>
      <c r="AI35" s="175">
        <f t="shared" si="32"/>
        <v>3.5433070866141732E-2</v>
      </c>
      <c r="AJ35" s="152">
        <f>IF('J2'!$D$18="","",'J2'!$D$18)</f>
        <v>15</v>
      </c>
      <c r="AK35" s="154"/>
      <c r="AL35" s="175">
        <f t="shared" si="33"/>
        <v>5.905511811023622E-2</v>
      </c>
      <c r="AM35" s="152">
        <f>IF('J2'!$D$19="","",'J2'!$D$19)</f>
        <v>12</v>
      </c>
      <c r="AN35" s="154"/>
      <c r="AO35" s="175">
        <f t="shared" si="34"/>
        <v>4.7244094488188976E-2</v>
      </c>
      <c r="AP35" s="152">
        <f>IF('J2'!$D$20="","",'J2'!$D$20)</f>
        <v>8</v>
      </c>
      <c r="AQ35" s="154"/>
      <c r="AR35" s="175">
        <f t="shared" si="10"/>
        <v>3.1496062992125984E-2</v>
      </c>
      <c r="AS35" s="152">
        <f>IF('J2'!$D$21="","",'J2'!$D$21)</f>
        <v>35</v>
      </c>
      <c r="AT35" s="154"/>
      <c r="AU35" s="175">
        <f t="shared" si="11"/>
        <v>0.13779527559055119</v>
      </c>
      <c r="AV35" s="152">
        <f>IF('J2'!$D$22="","",'J2'!$D$22)</f>
        <v>48</v>
      </c>
      <c r="AW35" s="154"/>
      <c r="AX35" s="175">
        <f t="shared" si="12"/>
        <v>0.1889763779527559</v>
      </c>
    </row>
    <row r="36" spans="1:51" s="38" customFormat="1" ht="50.1" customHeight="1">
      <c r="A36" s="41"/>
      <c r="B36" s="307" t="str">
        <f>VLOOKUP("J3",Bureaux!$A$2:$D$29,2,FALSE)</f>
        <v>J3 - 0024  René Rücklin</v>
      </c>
      <c r="C36" s="152">
        <f>IF('J3'!$D$7="","",'J3'!$D$7)</f>
        <v>566</v>
      </c>
      <c r="D36" s="153"/>
      <c r="E36" s="152">
        <f>IF('J3'!$D$8="","",'J3'!$D$8)</f>
        <v>167</v>
      </c>
      <c r="F36" s="154"/>
      <c r="G36" s="152">
        <f>IF('J3'!$D$9="","",'J3'!$D$9)</f>
        <v>167</v>
      </c>
      <c r="H36" s="154"/>
      <c r="I36" s="236">
        <f t="shared" si="25"/>
        <v>399</v>
      </c>
      <c r="J36" s="155"/>
      <c r="K36" s="171">
        <f t="shared" si="26"/>
        <v>0.29505300353356889</v>
      </c>
      <c r="L36" s="154"/>
      <c r="M36" s="152">
        <f>IF('J3'!$D$10="","",'J3'!$D$10)</f>
        <v>9</v>
      </c>
      <c r="N36" s="154"/>
      <c r="O36" s="152">
        <f>IF('J3'!$D$11="","",'J3'!$D$11)</f>
        <v>6</v>
      </c>
      <c r="P36" s="154"/>
      <c r="Q36" s="152">
        <f>IF('J3'!$D$12="","",'J3'!$D$12)</f>
        <v>152</v>
      </c>
      <c r="R36" s="155"/>
      <c r="S36" s="171">
        <f t="shared" si="27"/>
        <v>0.26855123674911663</v>
      </c>
      <c r="T36" s="156"/>
      <c r="U36" s="152">
        <f>IF('J3'!$D$13="","",'J3'!$D$13)</f>
        <v>40</v>
      </c>
      <c r="V36" s="154"/>
      <c r="W36" s="175">
        <f t="shared" si="28"/>
        <v>0.26315789473684209</v>
      </c>
      <c r="X36" s="152">
        <f>IF('J3'!$D$14="","",'J3'!$D$14)</f>
        <v>1</v>
      </c>
      <c r="Y36" s="154"/>
      <c r="Z36" s="175">
        <f t="shared" si="29"/>
        <v>6.5789473684210523E-3</v>
      </c>
      <c r="AA36" s="152">
        <f>IF('J3'!$D$15="","",'J3'!$D$15)</f>
        <v>17</v>
      </c>
      <c r="AB36" s="154"/>
      <c r="AC36" s="175">
        <f t="shared" si="30"/>
        <v>0.1118421052631579</v>
      </c>
      <c r="AD36" s="152">
        <f>IF('J3'!$D$16="","",'J3'!$D$16)</f>
        <v>5</v>
      </c>
      <c r="AE36" s="154"/>
      <c r="AF36" s="175">
        <f t="shared" si="31"/>
        <v>3.2894736842105261E-2</v>
      </c>
      <c r="AG36" s="152">
        <f>IF('J3'!$D$17="","",'J3'!$D$17)</f>
        <v>3</v>
      </c>
      <c r="AH36" s="154"/>
      <c r="AI36" s="175">
        <f t="shared" si="32"/>
        <v>1.9736842105263157E-2</v>
      </c>
      <c r="AJ36" s="152">
        <f>IF('J3'!$D$18="","",'J3'!$D$18)</f>
        <v>18</v>
      </c>
      <c r="AK36" s="154"/>
      <c r="AL36" s="175">
        <f t="shared" si="33"/>
        <v>0.11842105263157894</v>
      </c>
      <c r="AM36" s="152">
        <f>IF('J3'!$D$19="","",'J3'!$D$19)</f>
        <v>5</v>
      </c>
      <c r="AN36" s="154"/>
      <c r="AO36" s="175">
        <f t="shared" si="34"/>
        <v>3.2894736842105261E-2</v>
      </c>
      <c r="AP36" s="152">
        <f>IF('J3'!$D$20="","",'J3'!$D$20)</f>
        <v>4</v>
      </c>
      <c r="AQ36" s="154"/>
      <c r="AR36" s="175">
        <f t="shared" si="10"/>
        <v>2.6315789473684209E-2</v>
      </c>
      <c r="AS36" s="152">
        <f>IF('J3'!$D$21="","",'J3'!$D$21)</f>
        <v>19</v>
      </c>
      <c r="AT36" s="154"/>
      <c r="AU36" s="175">
        <f t="shared" si="11"/>
        <v>0.125</v>
      </c>
      <c r="AV36" s="152">
        <f>IF('J3'!$D$22="","",'J3'!$D$22)</f>
        <v>40</v>
      </c>
      <c r="AW36" s="154"/>
      <c r="AX36" s="175">
        <f t="shared" si="12"/>
        <v>0.26315789473684209</v>
      </c>
    </row>
    <row r="37" spans="1:51" s="38" customFormat="1" ht="50.1" customHeight="1">
      <c r="A37" s="41"/>
      <c r="B37" s="307" t="str">
        <f>VLOOKUP("K1",Bureaux!$A$2:$D$29,2,FALSE)</f>
        <v>K1 - 0025  Louis Pergaud</v>
      </c>
      <c r="C37" s="152">
        <f>IF('K1'!$D$7="","",'K1'!$D$7)</f>
        <v>958</v>
      </c>
      <c r="D37" s="153"/>
      <c r="E37" s="152">
        <f>IF('K1'!$D$8="","",'K1'!$D$8)</f>
        <v>267</v>
      </c>
      <c r="F37" s="154"/>
      <c r="G37" s="152">
        <f>IF('K1'!$D$9="","",'K1'!$D$9)</f>
        <v>267</v>
      </c>
      <c r="H37" s="154"/>
      <c r="I37" s="236">
        <f t="shared" si="25"/>
        <v>691</v>
      </c>
      <c r="J37" s="155"/>
      <c r="K37" s="171">
        <f t="shared" si="26"/>
        <v>0.27870563674321502</v>
      </c>
      <c r="L37" s="154"/>
      <c r="M37" s="152">
        <f>IF('K1'!$D$10="","",'K1'!$D$10)</f>
        <v>8</v>
      </c>
      <c r="N37" s="154"/>
      <c r="O37" s="152">
        <f>IF('K1'!$D$11="","",'K1'!$D$11)</f>
        <v>8</v>
      </c>
      <c r="P37" s="154"/>
      <c r="Q37" s="152">
        <f>IF('K1'!$D$12="","",'K1'!$D$12)</f>
        <v>251</v>
      </c>
      <c r="R37" s="155"/>
      <c r="S37" s="171">
        <f t="shared" si="27"/>
        <v>0.26200417536534448</v>
      </c>
      <c r="T37" s="156"/>
      <c r="U37" s="152">
        <f>IF('K1'!$D$13="","",'K1'!$D$13)</f>
        <v>56</v>
      </c>
      <c r="V37" s="154"/>
      <c r="W37" s="175">
        <f t="shared" si="28"/>
        <v>0.22310756972111553</v>
      </c>
      <c r="X37" s="152">
        <f>IF('K1'!$D$14="","",'K1'!$D$14)</f>
        <v>2</v>
      </c>
      <c r="Y37" s="154"/>
      <c r="Z37" s="175">
        <f t="shared" si="29"/>
        <v>7.9681274900398405E-3</v>
      </c>
      <c r="AA37" s="152">
        <f>IF('K1'!$D$15="","",'K1'!$D$15)</f>
        <v>42</v>
      </c>
      <c r="AB37" s="154"/>
      <c r="AC37" s="175">
        <f t="shared" si="30"/>
        <v>0.16733067729083664</v>
      </c>
      <c r="AD37" s="152">
        <f>IF('K1'!$D$16="","",'K1'!$D$16)</f>
        <v>3</v>
      </c>
      <c r="AE37" s="154"/>
      <c r="AF37" s="175">
        <f t="shared" si="31"/>
        <v>1.1952191235059761E-2</v>
      </c>
      <c r="AG37" s="152">
        <f>IF('K1'!$D$17="","",'K1'!$D$17)</f>
        <v>10</v>
      </c>
      <c r="AH37" s="154"/>
      <c r="AI37" s="175">
        <f t="shared" si="32"/>
        <v>3.9840637450199202E-2</v>
      </c>
      <c r="AJ37" s="152">
        <f>IF('K1'!$D$18="","",'K1'!$D$18)</f>
        <v>28</v>
      </c>
      <c r="AK37" s="154"/>
      <c r="AL37" s="175">
        <f t="shared" si="33"/>
        <v>0.11155378486055777</v>
      </c>
      <c r="AM37" s="152">
        <f>IF('K1'!$D$19="","",'K1'!$D$19)</f>
        <v>18</v>
      </c>
      <c r="AN37" s="154"/>
      <c r="AO37" s="175">
        <f t="shared" si="34"/>
        <v>7.1713147410358571E-2</v>
      </c>
      <c r="AP37" s="152">
        <f>IF('K1'!$D$20="","",'K1'!$D$20)</f>
        <v>11</v>
      </c>
      <c r="AQ37" s="154"/>
      <c r="AR37" s="175">
        <f t="shared" si="10"/>
        <v>4.3824701195219126E-2</v>
      </c>
      <c r="AS37" s="152">
        <f>IF('K1'!$D$21="","",'K1'!$D$21)</f>
        <v>22</v>
      </c>
      <c r="AT37" s="154"/>
      <c r="AU37" s="175">
        <f t="shared" si="11"/>
        <v>8.7649402390438252E-2</v>
      </c>
      <c r="AV37" s="152">
        <f>IF('K1'!$D$22="","",'K1'!$D$22)</f>
        <v>59</v>
      </c>
      <c r="AW37" s="154"/>
      <c r="AX37" s="175">
        <f t="shared" si="12"/>
        <v>0.23505976095617531</v>
      </c>
    </row>
    <row r="38" spans="1:51" s="38" customFormat="1" ht="50.1" customHeight="1">
      <c r="A38" s="41"/>
      <c r="B38" s="307" t="str">
        <f>VLOOKUP("K2",Bureaux!$A$2:$D$29,2,FALSE)</f>
        <v>K2 - 0026  Louis Pergaud</v>
      </c>
      <c r="C38" s="152">
        <f>IF('K2'!$D$7="","",'K2'!$D$7)</f>
        <v>782</v>
      </c>
      <c r="D38" s="153"/>
      <c r="E38" s="152">
        <f>IF('K2'!$D$8="","",'K2'!$D$8)</f>
        <v>211</v>
      </c>
      <c r="F38" s="154"/>
      <c r="G38" s="152">
        <f>IF('K2'!$D$9="","",'K2'!$D$9)</f>
        <v>211</v>
      </c>
      <c r="H38" s="154"/>
      <c r="I38" s="236">
        <f t="shared" si="25"/>
        <v>571</v>
      </c>
      <c r="J38" s="155"/>
      <c r="K38" s="171">
        <f t="shared" si="26"/>
        <v>0.26982097186700765</v>
      </c>
      <c r="L38" s="154"/>
      <c r="M38" s="152">
        <f>IF('K2'!$D$10="","",'K2'!$D$10)</f>
        <v>7</v>
      </c>
      <c r="N38" s="154"/>
      <c r="O38" s="152">
        <f>IF('K2'!$D$11="","",'K2'!$D$11)</f>
        <v>7</v>
      </c>
      <c r="P38" s="154"/>
      <c r="Q38" s="152">
        <f>IF('K2'!$D$12="","",'K2'!$D$12)</f>
        <v>197</v>
      </c>
      <c r="R38" s="155"/>
      <c r="S38" s="171">
        <f t="shared" si="27"/>
        <v>0.25191815856777494</v>
      </c>
      <c r="T38" s="156"/>
      <c r="U38" s="152">
        <f>IF('K2'!$D$13="","",'K2'!$D$13)</f>
        <v>58</v>
      </c>
      <c r="V38" s="154"/>
      <c r="W38" s="175">
        <f t="shared" si="28"/>
        <v>0.29441624365482233</v>
      </c>
      <c r="X38" s="152">
        <f>IF('K2'!$D$14="","",'K2'!$D$14)</f>
        <v>3</v>
      </c>
      <c r="Y38" s="154"/>
      <c r="Z38" s="175">
        <f t="shared" si="29"/>
        <v>1.5228426395939087E-2</v>
      </c>
      <c r="AA38" s="152">
        <f>IF('K2'!$D$15="","",'K2'!$D$15)</f>
        <v>20</v>
      </c>
      <c r="AB38" s="154"/>
      <c r="AC38" s="175">
        <f t="shared" si="30"/>
        <v>0.10152284263959391</v>
      </c>
      <c r="AD38" s="152">
        <f>IF('K2'!$D$16="","",'K2'!$D$16)</f>
        <v>3</v>
      </c>
      <c r="AE38" s="154"/>
      <c r="AF38" s="175">
        <f t="shared" si="31"/>
        <v>1.5228426395939087E-2</v>
      </c>
      <c r="AG38" s="152">
        <f>IF('K2'!$D$17="","",'K2'!$D$17)</f>
        <v>8</v>
      </c>
      <c r="AH38" s="154"/>
      <c r="AI38" s="175">
        <f t="shared" si="32"/>
        <v>4.060913705583756E-2</v>
      </c>
      <c r="AJ38" s="152">
        <f>IF('K2'!$D$18="","",'K2'!$D$18)</f>
        <v>20</v>
      </c>
      <c r="AK38" s="154"/>
      <c r="AL38" s="175">
        <f t="shared" si="33"/>
        <v>0.10152284263959391</v>
      </c>
      <c r="AM38" s="152">
        <f>IF('K2'!$D$19="","",'K2'!$D$19)</f>
        <v>5</v>
      </c>
      <c r="AN38" s="154"/>
      <c r="AO38" s="175">
        <f t="shared" si="34"/>
        <v>2.5380710659898477E-2</v>
      </c>
      <c r="AP38" s="152">
        <f>IF('K2'!$D$20="","",'K2'!$D$20)</f>
        <v>3</v>
      </c>
      <c r="AQ38" s="154"/>
      <c r="AR38" s="175">
        <f t="shared" si="10"/>
        <v>1.5228426395939087E-2</v>
      </c>
      <c r="AS38" s="152">
        <f>IF('K2'!$D$21="","",'K2'!$D$21)</f>
        <v>24</v>
      </c>
      <c r="AT38" s="154"/>
      <c r="AU38" s="175">
        <f t="shared" si="11"/>
        <v>0.12182741116751269</v>
      </c>
      <c r="AV38" s="152">
        <f>IF('K2'!$D$22="","",'K2'!$D$22)</f>
        <v>53</v>
      </c>
      <c r="AW38" s="154"/>
      <c r="AX38" s="175">
        <f t="shared" si="12"/>
        <v>0.26903553299492383</v>
      </c>
    </row>
    <row r="39" spans="1:51" s="38" customFormat="1" ht="50.1" customHeight="1">
      <c r="A39" s="41"/>
      <c r="B39" s="307" t="str">
        <f>VLOOKUP("L1",Bureaux!$A$2:$D$29,2,FALSE)</f>
        <v>L1 - 0027  Les Barres</v>
      </c>
      <c r="C39" s="152">
        <f>IF('L1'!$D$7="","",'L1'!$D$7)</f>
        <v>1347</v>
      </c>
      <c r="D39" s="153"/>
      <c r="E39" s="152">
        <f>IF('L1'!$D$8="","",'L1'!$D$8)</f>
        <v>576</v>
      </c>
      <c r="F39" s="154"/>
      <c r="G39" s="152">
        <f>IF('L1'!$D$9="","",'L1'!$D$9)</f>
        <v>577</v>
      </c>
      <c r="H39" s="154"/>
      <c r="I39" s="236">
        <f t="shared" ref="I39" si="35">IF(E39&lt;&gt;"",C39-G39,"")</f>
        <v>770</v>
      </c>
      <c r="J39" s="155"/>
      <c r="K39" s="171">
        <f t="shared" ref="K39" si="36">IF(G39=""," ",G39/$C39)</f>
        <v>0.42835931700074237</v>
      </c>
      <c r="L39" s="154"/>
      <c r="M39" s="152">
        <f>IF('L1'!$D$10="","",'L1'!$D$10)</f>
        <v>10</v>
      </c>
      <c r="N39" s="154"/>
      <c r="O39" s="152">
        <f>IF('L1'!$D$11="","",'L1'!$D$11)</f>
        <v>7</v>
      </c>
      <c r="P39" s="154"/>
      <c r="Q39" s="152">
        <f>IF('L1'!$D$12="","",'L1'!$D$12)</f>
        <v>560</v>
      </c>
      <c r="R39" s="155"/>
      <c r="S39" s="171">
        <f t="shared" ref="S39" si="37">IF(Q39=""," ",Q39/$C39)</f>
        <v>0.41573867854491464</v>
      </c>
      <c r="T39" s="156"/>
      <c r="U39" s="152">
        <f>IF('L1'!$D$13="","",'L1'!$D$13)</f>
        <v>134</v>
      </c>
      <c r="V39" s="154"/>
      <c r="W39" s="175">
        <f t="shared" ref="W39" si="38">IF(U39="","",U39/$Q39)</f>
        <v>0.2392857142857143</v>
      </c>
      <c r="X39" s="152">
        <f>IF('L1'!$D$14="","",'L1'!$D$14)</f>
        <v>4</v>
      </c>
      <c r="Y39" s="154"/>
      <c r="Z39" s="175">
        <f t="shared" ref="Z39" si="39">IF(X39="","",X39/$Q39)</f>
        <v>7.1428571428571426E-3</v>
      </c>
      <c r="AA39" s="152">
        <f>IF('L1'!$D$15="","",'L1'!$D$15)</f>
        <v>101</v>
      </c>
      <c r="AB39" s="154"/>
      <c r="AC39" s="175">
        <f t="shared" ref="AC39" si="40">IF(AA39="","",AA39/$Q39)</f>
        <v>0.18035714285714285</v>
      </c>
      <c r="AD39" s="152">
        <f>IF('L1'!$D$16="","",'L1'!$D$16)</f>
        <v>19</v>
      </c>
      <c r="AE39" s="154"/>
      <c r="AF39" s="175">
        <f t="shared" ref="AF39" si="41">IF(AD39="","",AD39/$Q39)</f>
        <v>3.3928571428571426E-2</v>
      </c>
      <c r="AG39" s="152">
        <f>IF('L1'!$D$17="","",'L1'!$D$17)</f>
        <v>24</v>
      </c>
      <c r="AH39" s="154"/>
      <c r="AI39" s="175">
        <f t="shared" ref="AI39" si="42">IF(AG39="","",AG39/$Q39)</f>
        <v>4.2857142857142858E-2</v>
      </c>
      <c r="AJ39" s="152">
        <f>IF('L1'!$D$18="","",'L1'!$D$18)</f>
        <v>38</v>
      </c>
      <c r="AK39" s="154"/>
      <c r="AL39" s="175">
        <f t="shared" ref="AL39" si="43">IF(AJ39="","",AJ39/$Q39)</f>
        <v>6.7857142857142852E-2</v>
      </c>
      <c r="AM39" s="152">
        <f>IF('L1'!$D$19="","",'L1'!$D$19)</f>
        <v>14</v>
      </c>
      <c r="AN39" s="154"/>
      <c r="AO39" s="175">
        <f t="shared" ref="AO39" si="44">IF(AM39="","",AM39/$Q39)</f>
        <v>2.5000000000000001E-2</v>
      </c>
      <c r="AP39" s="152">
        <f>IF('L1'!$D$20="","",'L1'!$D$20)</f>
        <v>23</v>
      </c>
      <c r="AQ39" s="154"/>
      <c r="AR39" s="175">
        <f t="shared" si="10"/>
        <v>4.1071428571428571E-2</v>
      </c>
      <c r="AS39" s="152">
        <f>IF('L1'!$D$21="","",'L1'!$D$21)</f>
        <v>54</v>
      </c>
      <c r="AT39" s="154"/>
      <c r="AU39" s="175">
        <f t="shared" si="11"/>
        <v>9.6428571428571433E-2</v>
      </c>
      <c r="AV39" s="152">
        <f>IF('L1'!$D$22="","",'L1'!$D$22)</f>
        <v>149</v>
      </c>
      <c r="AW39" s="154"/>
      <c r="AX39" s="175">
        <f t="shared" si="12"/>
        <v>0.26607142857142857</v>
      </c>
    </row>
    <row r="40" spans="1:51" s="38" customFormat="1" ht="50.1" customHeight="1">
      <c r="A40" s="41"/>
      <c r="B40" s="307" t="str">
        <f>VLOOKUP("L2",Bureaux!$A$2:$D$29,2,FALSE)</f>
        <v>L2 - 0028  Les Barres</v>
      </c>
      <c r="C40" s="152">
        <f>IF('L2'!$D$7="","",'L2'!$D$7)</f>
        <v>1159</v>
      </c>
      <c r="D40" s="153"/>
      <c r="E40" s="152">
        <f>IF('L2'!$D$8="","",'L2'!$D$8)</f>
        <v>543</v>
      </c>
      <c r="F40" s="154"/>
      <c r="G40" s="152">
        <f>IF('L2'!$D$9="","",'L2'!$D$9)</f>
        <v>544</v>
      </c>
      <c r="H40" s="154"/>
      <c r="I40" s="236">
        <f t="shared" si="25"/>
        <v>615</v>
      </c>
      <c r="J40" s="155"/>
      <c r="K40" s="171">
        <f t="shared" si="26"/>
        <v>0.46937014667817084</v>
      </c>
      <c r="L40" s="154"/>
      <c r="M40" s="152">
        <f>IF('L2'!$D$10="","",'L2'!$D$10)</f>
        <v>12</v>
      </c>
      <c r="N40" s="154"/>
      <c r="O40" s="152">
        <f>IF('L2'!$D$11="","",'L2'!$D$11)</f>
        <v>17</v>
      </c>
      <c r="P40" s="154"/>
      <c r="Q40" s="152">
        <f>IF('L2'!$D$12="","",'L2'!$D$12)</f>
        <v>515</v>
      </c>
      <c r="R40" s="155"/>
      <c r="S40" s="171">
        <f t="shared" si="27"/>
        <v>0.4443485763589301</v>
      </c>
      <c r="T40" s="156"/>
      <c r="U40" s="152">
        <f>IF('L2'!$D$13="","",'L2'!$D$13)</f>
        <v>145</v>
      </c>
      <c r="V40" s="154"/>
      <c r="W40" s="175">
        <f t="shared" si="28"/>
        <v>0.28155339805825241</v>
      </c>
      <c r="X40" s="152">
        <f>IF('L2'!$D$14="","",'L2'!$D$14)</f>
        <v>4</v>
      </c>
      <c r="Y40" s="154"/>
      <c r="Z40" s="175">
        <f t="shared" si="29"/>
        <v>7.7669902912621356E-3</v>
      </c>
      <c r="AA40" s="152">
        <f>IF('L2'!$D$15="","",'L2'!$D$15)</f>
        <v>85</v>
      </c>
      <c r="AB40" s="154"/>
      <c r="AC40" s="175">
        <f t="shared" si="30"/>
        <v>0.1650485436893204</v>
      </c>
      <c r="AD40" s="152">
        <f>IF('L2'!$D$16="","",'L2'!$D$16)</f>
        <v>12</v>
      </c>
      <c r="AE40" s="154"/>
      <c r="AF40" s="175">
        <f t="shared" si="31"/>
        <v>2.3300970873786409E-2</v>
      </c>
      <c r="AG40" s="152">
        <f>IF('L2'!$D$17="","",'L2'!$D$17)</f>
        <v>26</v>
      </c>
      <c r="AH40" s="154"/>
      <c r="AI40" s="175">
        <f t="shared" si="32"/>
        <v>5.0485436893203881E-2</v>
      </c>
      <c r="AJ40" s="152">
        <f>IF('L2'!$D$18="","",'L2'!$D$18)</f>
        <v>43</v>
      </c>
      <c r="AK40" s="154"/>
      <c r="AL40" s="175">
        <f t="shared" si="33"/>
        <v>8.3495145631067955E-2</v>
      </c>
      <c r="AM40" s="152">
        <f>IF('L2'!$D$19="","",'L2'!$D$19)</f>
        <v>5</v>
      </c>
      <c r="AN40" s="154"/>
      <c r="AO40" s="175">
        <f t="shared" si="34"/>
        <v>9.7087378640776691E-3</v>
      </c>
      <c r="AP40" s="152">
        <f>IF('L2'!$D$20="","",'L2'!$D$20)</f>
        <v>12</v>
      </c>
      <c r="AQ40" s="154"/>
      <c r="AR40" s="175">
        <f t="shared" si="10"/>
        <v>2.3300970873786409E-2</v>
      </c>
      <c r="AS40" s="152">
        <f>IF('L2'!$D$21="","",'L2'!$D$21)</f>
        <v>42</v>
      </c>
      <c r="AT40" s="154"/>
      <c r="AU40" s="175">
        <f t="shared" si="11"/>
        <v>8.155339805825243E-2</v>
      </c>
      <c r="AV40" s="152">
        <f>IF('L2'!$D$22="","",'L2'!$D$22)</f>
        <v>141</v>
      </c>
      <c r="AW40" s="154"/>
      <c r="AX40" s="175">
        <f t="shared" si="12"/>
        <v>0.27378640776699031</v>
      </c>
    </row>
    <row r="41" spans="1:51" ht="50.1" customHeight="1" thickBot="1">
      <c r="A41" s="45"/>
      <c r="B41" s="312"/>
      <c r="C41" s="157"/>
      <c r="D41" s="158"/>
      <c r="E41" s="159"/>
      <c r="F41" s="160"/>
      <c r="G41" s="159"/>
      <c r="H41" s="160"/>
      <c r="I41" s="237"/>
      <c r="J41" s="161"/>
      <c r="K41" s="172"/>
      <c r="L41" s="160"/>
      <c r="M41" s="159"/>
      <c r="N41" s="160"/>
      <c r="O41" s="159"/>
      <c r="P41" s="160"/>
      <c r="Q41" s="159"/>
      <c r="R41" s="161"/>
      <c r="S41" s="172"/>
      <c r="T41" s="162"/>
      <c r="U41" s="159"/>
      <c r="V41" s="160"/>
      <c r="W41" s="176"/>
      <c r="X41" s="159"/>
      <c r="Y41" s="160"/>
      <c r="Z41" s="176"/>
      <c r="AA41" s="159"/>
      <c r="AB41" s="160"/>
      <c r="AC41" s="176"/>
      <c r="AD41" s="159"/>
      <c r="AE41" s="160"/>
      <c r="AF41" s="176"/>
      <c r="AG41" s="159"/>
      <c r="AH41" s="160"/>
      <c r="AI41" s="176"/>
      <c r="AJ41" s="159"/>
      <c r="AK41" s="160"/>
      <c r="AL41" s="176"/>
      <c r="AM41" s="159"/>
      <c r="AN41" s="160"/>
      <c r="AO41" s="176"/>
      <c r="AP41" s="159"/>
      <c r="AQ41" s="160"/>
      <c r="AR41" s="176"/>
      <c r="AS41" s="159"/>
      <c r="AT41" s="160"/>
      <c r="AU41" s="176"/>
      <c r="AV41" s="159"/>
      <c r="AW41" s="160"/>
      <c r="AX41" s="176"/>
    </row>
    <row r="42" spans="1:51" ht="30" customHeight="1" thickBot="1">
      <c r="A42" s="38"/>
      <c r="B42" s="61"/>
      <c r="C42" s="163"/>
      <c r="D42" s="163"/>
      <c r="E42" s="163"/>
      <c r="F42" s="163"/>
      <c r="G42" s="163"/>
      <c r="H42" s="163"/>
      <c r="I42" s="238"/>
      <c r="J42" s="163"/>
      <c r="K42" s="173"/>
      <c r="L42" s="163"/>
      <c r="M42" s="163"/>
      <c r="N42" s="163"/>
      <c r="O42" s="163"/>
      <c r="P42" s="163"/>
      <c r="Q42" s="163"/>
      <c r="R42" s="163"/>
      <c r="S42" s="173"/>
      <c r="T42" s="164"/>
      <c r="U42" s="163"/>
      <c r="V42" s="163"/>
      <c r="W42" s="173"/>
      <c r="X42" s="163"/>
      <c r="Y42" s="163"/>
      <c r="Z42" s="173"/>
      <c r="AA42" s="163"/>
      <c r="AB42" s="163"/>
      <c r="AC42" s="173"/>
      <c r="AD42" s="163"/>
      <c r="AE42" s="163"/>
      <c r="AF42" s="173"/>
      <c r="AG42" s="163"/>
      <c r="AH42" s="163"/>
      <c r="AI42" s="173"/>
      <c r="AJ42" s="163"/>
      <c r="AK42" s="163"/>
      <c r="AL42" s="173"/>
      <c r="AM42" s="163"/>
      <c r="AN42" s="163"/>
      <c r="AO42" s="173"/>
      <c r="AP42" s="163"/>
      <c r="AQ42" s="163"/>
      <c r="AR42" s="173"/>
      <c r="AS42" s="163"/>
      <c r="AT42" s="163"/>
      <c r="AU42" s="173"/>
      <c r="AV42" s="163"/>
      <c r="AW42" s="163"/>
      <c r="AX42" s="173"/>
    </row>
    <row r="43" spans="1:51" ht="30" customHeight="1">
      <c r="A43" s="48"/>
      <c r="B43" s="146" t="s">
        <v>36</v>
      </c>
      <c r="C43" s="313">
        <f>SUM(C13:C40)</f>
        <v>26589</v>
      </c>
      <c r="D43" s="166"/>
      <c r="E43" s="165">
        <f>SUM(E13:E40)</f>
        <v>11331</v>
      </c>
      <c r="F43" s="166"/>
      <c r="G43" s="165">
        <f>SUM(G13:G40)</f>
        <v>11334</v>
      </c>
      <c r="H43" s="166"/>
      <c r="I43" s="165">
        <f>SUM(I13:I40)</f>
        <v>15255</v>
      </c>
      <c r="J43" s="167"/>
      <c r="K43" s="174">
        <f>IF(G43=0," ",G43/$C$43)</f>
        <v>0.42626650118470044</v>
      </c>
      <c r="L43" s="166"/>
      <c r="M43" s="165">
        <f>SUM(M13:M40)</f>
        <v>225</v>
      </c>
      <c r="N43" s="166"/>
      <c r="O43" s="165">
        <f>SUM(O13:O40)</f>
        <v>236</v>
      </c>
      <c r="P43" s="166"/>
      <c r="Q43" s="165">
        <f>SUM(Q13:Q40)</f>
        <v>10873</v>
      </c>
      <c r="R43" s="167"/>
      <c r="S43" s="174"/>
      <c r="T43" s="168"/>
      <c r="U43" s="165">
        <f>SUM(U13:U40)</f>
        <v>2820</v>
      </c>
      <c r="V43" s="169"/>
      <c r="W43" s="276">
        <f>IF(U43=0,"",U43/$Q43)</f>
        <v>0.25935804285845671</v>
      </c>
      <c r="X43" s="165">
        <f>SUM(X13:X40)</f>
        <v>91</v>
      </c>
      <c r="Y43" s="169"/>
      <c r="Z43" s="276">
        <f>IF(X43=0,"",X43/$Q43)</f>
        <v>8.3693552837303415E-3</v>
      </c>
      <c r="AA43" s="165">
        <f>SUM(AA13:AA40)</f>
        <v>2266</v>
      </c>
      <c r="AB43" s="169"/>
      <c r="AC43" s="276">
        <f>IF(AA43=0,"",AA43/$Q43)</f>
        <v>0.20840614365860388</v>
      </c>
      <c r="AD43" s="165">
        <f>SUM(AD13:AD40)</f>
        <v>218</v>
      </c>
      <c r="AE43" s="169"/>
      <c r="AF43" s="276">
        <f>IF(AD43=0,"",AD43/$Q43)</f>
        <v>2.0049664306079278E-2</v>
      </c>
      <c r="AG43" s="165">
        <f>SUM(AG13:AG40)</f>
        <v>457</v>
      </c>
      <c r="AH43" s="169"/>
      <c r="AI43" s="276">
        <f>IF(AG43=0,"",AG43/$Q43)</f>
        <v>4.2030718293019409E-2</v>
      </c>
      <c r="AJ43" s="165">
        <f>SUM(AJ13:AJ40)</f>
        <v>623</v>
      </c>
      <c r="AK43" s="169"/>
      <c r="AL43" s="276">
        <f>IF(AJ43=0,"",AJ43/$Q43)</f>
        <v>5.7297893865538491E-2</v>
      </c>
      <c r="AM43" s="165">
        <f>SUM(AM13:AM40)</f>
        <v>228</v>
      </c>
      <c r="AN43" s="169"/>
      <c r="AO43" s="276">
        <f>IF(AM43=0,"",AM43/$Q43)</f>
        <v>2.0969373677917777E-2</v>
      </c>
      <c r="AP43" s="165">
        <f>SUM(AP13:AP40)</f>
        <v>395</v>
      </c>
      <c r="AQ43" s="169"/>
      <c r="AR43" s="276">
        <f>IF(AP43=0,"",AP43/$Q43)</f>
        <v>3.6328520187620714E-2</v>
      </c>
      <c r="AS43" s="165">
        <f>SUM(AS13:AS40)</f>
        <v>1431</v>
      </c>
      <c r="AT43" s="169"/>
      <c r="AU43" s="276">
        <f>IF(AS43=0,"",AS43/$Q43)</f>
        <v>0.1316104111100892</v>
      </c>
      <c r="AV43" s="165">
        <f>SUM(AV13:AV40)</f>
        <v>2344</v>
      </c>
      <c r="AW43" s="169"/>
      <c r="AX43" s="276">
        <f>IF(AV43=0,"",AV43/$Q43)</f>
        <v>0.21557987675894416</v>
      </c>
      <c r="AY43" s="38"/>
    </row>
    <row r="44" spans="1:51" s="292" customFormat="1" ht="30" customHeight="1" thickBot="1">
      <c r="A44" s="287"/>
      <c r="B44" s="314" t="s">
        <v>43</v>
      </c>
      <c r="C44" s="288"/>
      <c r="D44" s="289"/>
      <c r="E44" s="277"/>
      <c r="F44" s="290"/>
      <c r="G44" s="277"/>
      <c r="H44" s="290"/>
      <c r="I44" s="291"/>
      <c r="J44" s="290"/>
      <c r="K44" s="279"/>
      <c r="L44" s="278"/>
      <c r="M44" s="280">
        <f>IF(G43=0,0,M43/$C$43)</f>
        <v>8.4621460002256566E-3</v>
      </c>
      <c r="N44" s="281"/>
      <c r="O44" s="280">
        <f>IF(G43=0,0,O43/$C$43)</f>
        <v>8.8758509157922452E-3</v>
      </c>
      <c r="P44" s="281"/>
      <c r="Q44" s="282">
        <f>IF(G43=0,0,Q43/$C$43)</f>
        <v>0.40892850426868255</v>
      </c>
      <c r="R44" s="281"/>
      <c r="S44" s="283"/>
      <c r="T44" s="284"/>
      <c r="U44" s="285">
        <f>IF(Q43=0,0,U43/$C$43)</f>
        <v>0.10605889653616157</v>
      </c>
      <c r="V44" s="281"/>
      <c r="W44" s="286"/>
      <c r="X44" s="285">
        <f>IF(Q43=0,0,X43/$C$43)</f>
        <v>3.4224679378690435E-3</v>
      </c>
      <c r="Y44" s="281"/>
      <c r="Z44" s="286"/>
      <c r="AA44" s="285">
        <f>IF(Q43=0,0,AA43/$C$43)</f>
        <v>8.5223212606717058E-2</v>
      </c>
      <c r="AB44" s="281"/>
      <c r="AC44" s="286"/>
      <c r="AD44" s="285">
        <f>IF(Q43=0,0,AD43/$C$43)</f>
        <v>8.1988792357741928E-3</v>
      </c>
      <c r="AE44" s="281"/>
      <c r="AF44" s="286"/>
      <c r="AG44" s="285">
        <f>IF(Q43=0,0,AG43/$C$43)</f>
        <v>1.7187558764902779E-2</v>
      </c>
      <c r="AH44" s="281"/>
      <c r="AI44" s="286"/>
      <c r="AJ44" s="285">
        <f>IF(Q43=0,0,AJ43/$C$43)</f>
        <v>2.3430742036180376E-2</v>
      </c>
      <c r="AK44" s="281"/>
      <c r="AL44" s="286"/>
      <c r="AM44" s="285">
        <f>IF(Q43=0,0,AM43/$C$43)</f>
        <v>8.5749746135619989E-3</v>
      </c>
      <c r="AN44" s="281"/>
      <c r="AO44" s="286"/>
      <c r="AP44" s="285">
        <f>IF(Q43=0,0,AP43/$C$43)</f>
        <v>1.4855767422618377E-2</v>
      </c>
      <c r="AQ44" s="281"/>
      <c r="AR44" s="286"/>
      <c r="AS44" s="285">
        <f>IF(Q43=0,0,AS43/$C$43)</f>
        <v>5.3819248561435183E-2</v>
      </c>
      <c r="AT44" s="281"/>
      <c r="AU44" s="286"/>
      <c r="AV44" s="285">
        <f>IF(Q43=0,0,AV43/$C$43)</f>
        <v>8.815675655346196E-2</v>
      </c>
      <c r="AW44" s="281"/>
      <c r="AX44" s="286"/>
    </row>
    <row r="45" spans="1:51" ht="30" customHeight="1">
      <c r="AF45" s="177"/>
    </row>
    <row r="46" spans="1:51" ht="30" customHeight="1" thickBot="1"/>
    <row r="47" spans="1:51" s="356" customFormat="1" ht="84" customHeight="1" thickBot="1">
      <c r="B47" s="357"/>
      <c r="C47" s="357"/>
      <c r="D47" s="357"/>
      <c r="S47" s="358"/>
      <c r="T47" s="359"/>
      <c r="U47" s="402" t="s">
        <v>159</v>
      </c>
      <c r="V47" s="403"/>
      <c r="W47" s="404"/>
      <c r="X47" s="402" t="s">
        <v>160</v>
      </c>
      <c r="Y47" s="403"/>
      <c r="Z47" s="404"/>
      <c r="AA47" s="402" t="s">
        <v>166</v>
      </c>
      <c r="AB47" s="403"/>
      <c r="AC47" s="404"/>
      <c r="AD47" s="402" t="s">
        <v>161</v>
      </c>
      <c r="AE47" s="403"/>
      <c r="AF47" s="404"/>
      <c r="AG47" s="402" t="s">
        <v>162</v>
      </c>
      <c r="AH47" s="403"/>
      <c r="AI47" s="404"/>
      <c r="AJ47" s="402" t="s">
        <v>163</v>
      </c>
      <c r="AK47" s="403"/>
      <c r="AL47" s="404"/>
      <c r="AM47" s="402" t="s">
        <v>164</v>
      </c>
      <c r="AN47" s="403"/>
      <c r="AO47" s="404"/>
      <c r="AP47" s="402" t="s">
        <v>165</v>
      </c>
      <c r="AQ47" s="403"/>
      <c r="AR47" s="404"/>
      <c r="AS47" s="402" t="s">
        <v>167</v>
      </c>
      <c r="AT47" s="403"/>
      <c r="AU47" s="404"/>
      <c r="AV47" s="402" t="s">
        <v>168</v>
      </c>
      <c r="AW47" s="403"/>
      <c r="AX47" s="404"/>
    </row>
  </sheetData>
  <mergeCells count="36">
    <mergeCell ref="AJ47:AL47"/>
    <mergeCell ref="AM47:AO47"/>
    <mergeCell ref="AP47:AR47"/>
    <mergeCell ref="AS47:AU47"/>
    <mergeCell ref="AV47:AX47"/>
    <mergeCell ref="U47:W47"/>
    <mergeCell ref="X47:Z47"/>
    <mergeCell ref="AA47:AC47"/>
    <mergeCell ref="AD47:AF47"/>
    <mergeCell ref="AG47:AI47"/>
    <mergeCell ref="AU1:AX1"/>
    <mergeCell ref="E1:AG1"/>
    <mergeCell ref="S10:T10"/>
    <mergeCell ref="AD10:AE11"/>
    <mergeCell ref="A2:B2"/>
    <mergeCell ref="A3:B3"/>
    <mergeCell ref="AM9:AN9"/>
    <mergeCell ref="AM10:AN11"/>
    <mergeCell ref="AJ9:AK9"/>
    <mergeCell ref="AJ10:AK11"/>
    <mergeCell ref="Q10:R10"/>
    <mergeCell ref="AG10:AH11"/>
    <mergeCell ref="U9:V9"/>
    <mergeCell ref="X9:Y9"/>
    <mergeCell ref="AA9:AB9"/>
    <mergeCell ref="AD9:AE9"/>
    <mergeCell ref="AV9:AW9"/>
    <mergeCell ref="AV10:AW11"/>
    <mergeCell ref="AG9:AH9"/>
    <mergeCell ref="U10:V11"/>
    <mergeCell ref="X10:Y11"/>
    <mergeCell ref="AA10:AB11"/>
    <mergeCell ref="AP9:AQ9"/>
    <mergeCell ref="AS9:AT9"/>
    <mergeCell ref="AP10:AQ11"/>
    <mergeCell ref="AS10:AT11"/>
  </mergeCells>
  <phoneticPr fontId="0" type="noConversion"/>
  <printOptions horizontalCentered="1" verticalCentered="1"/>
  <pageMargins left="0.15748031496062992" right="0.15748031496062992" top="0.43307086614173229" bottom="0.19685039370078741" header="0.15748031496062992" footer="0.19685039370078741"/>
  <pageSetup paperSize="8" scale="34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29"/>
  <sheetViews>
    <sheetView workbookViewId="0"/>
  </sheetViews>
  <sheetFormatPr baseColWidth="10" defaultRowHeight="12.75"/>
  <cols>
    <col min="1" max="1" width="11.42578125" style="223"/>
    <col min="2" max="2" width="36.7109375" style="300" bestFit="1" customWidth="1"/>
    <col min="3" max="3" width="77.5703125" style="301" bestFit="1" customWidth="1"/>
    <col min="4" max="4" width="14.5703125" style="223" bestFit="1" customWidth="1"/>
    <col min="5" max="5" width="10.5703125" style="223" bestFit="1" customWidth="1"/>
    <col min="6" max="16384" width="11.42578125" style="301"/>
  </cols>
  <sheetData>
    <row r="1" spans="1:5" s="303" customFormat="1">
      <c r="A1" s="303" t="s">
        <v>96</v>
      </c>
      <c r="B1" s="302" t="s">
        <v>89</v>
      </c>
      <c r="C1" s="303" t="s">
        <v>90</v>
      </c>
      <c r="D1" s="303" t="s">
        <v>125</v>
      </c>
      <c r="E1" s="303" t="s">
        <v>128</v>
      </c>
    </row>
    <row r="2" spans="1:5">
      <c r="A2" s="223" t="s">
        <v>0</v>
      </c>
      <c r="B2" s="14" t="s">
        <v>137</v>
      </c>
      <c r="C2" s="301" t="s">
        <v>97</v>
      </c>
      <c r="D2" s="223" t="s">
        <v>126</v>
      </c>
      <c r="E2" s="223" t="s">
        <v>129</v>
      </c>
    </row>
    <row r="3" spans="1:5">
      <c r="A3" s="223" t="s">
        <v>7</v>
      </c>
      <c r="B3" s="14" t="s">
        <v>136</v>
      </c>
      <c r="C3" s="301" t="s">
        <v>135</v>
      </c>
      <c r="D3" s="223" t="s">
        <v>126</v>
      </c>
      <c r="E3" s="223" t="s">
        <v>129</v>
      </c>
    </row>
    <row r="4" spans="1:5">
      <c r="A4" s="223" t="s">
        <v>8</v>
      </c>
      <c r="B4" s="14" t="s">
        <v>78</v>
      </c>
      <c r="C4" s="301" t="s">
        <v>98</v>
      </c>
      <c r="D4" s="223" t="s">
        <v>126</v>
      </c>
      <c r="E4" s="223" t="s">
        <v>129</v>
      </c>
    </row>
    <row r="5" spans="1:5">
      <c r="A5" s="223" t="s">
        <v>9</v>
      </c>
      <c r="B5" s="14" t="s">
        <v>79</v>
      </c>
      <c r="C5" s="301" t="s">
        <v>99</v>
      </c>
      <c r="D5" s="223" t="s">
        <v>126</v>
      </c>
      <c r="E5" s="223" t="s">
        <v>129</v>
      </c>
    </row>
    <row r="6" spans="1:5">
      <c r="A6" s="223" t="s">
        <v>13</v>
      </c>
      <c r="B6" s="14" t="s">
        <v>80</v>
      </c>
      <c r="C6" s="301" t="s">
        <v>100</v>
      </c>
      <c r="D6" s="223" t="s">
        <v>126</v>
      </c>
      <c r="E6" s="223" t="s">
        <v>129</v>
      </c>
    </row>
    <row r="7" spans="1:5">
      <c r="A7" s="223" t="s">
        <v>14</v>
      </c>
      <c r="B7" s="14" t="s">
        <v>81</v>
      </c>
      <c r="C7" s="301" t="s">
        <v>101</v>
      </c>
      <c r="D7" s="223" t="s">
        <v>126</v>
      </c>
      <c r="E7" s="223" t="s">
        <v>129</v>
      </c>
    </row>
    <row r="8" spans="1:5">
      <c r="A8" s="223" t="s">
        <v>15</v>
      </c>
      <c r="B8" s="14" t="s">
        <v>82</v>
      </c>
      <c r="C8" s="301" t="s">
        <v>102</v>
      </c>
      <c r="D8" s="223" t="s">
        <v>126</v>
      </c>
      <c r="E8" s="223" t="s">
        <v>129</v>
      </c>
    </row>
    <row r="9" spans="1:5">
      <c r="A9" s="223" t="s">
        <v>16</v>
      </c>
      <c r="B9" s="14" t="s">
        <v>83</v>
      </c>
      <c r="C9" s="301" t="s">
        <v>103</v>
      </c>
      <c r="D9" s="223" t="s">
        <v>126</v>
      </c>
      <c r="E9" s="223" t="s">
        <v>129</v>
      </c>
    </row>
    <row r="10" spans="1:5">
      <c r="A10" s="223" t="s">
        <v>17</v>
      </c>
      <c r="B10" s="14" t="s">
        <v>84</v>
      </c>
      <c r="C10" s="301" t="s">
        <v>104</v>
      </c>
      <c r="D10" s="223" t="s">
        <v>126</v>
      </c>
      <c r="E10" s="223" t="s">
        <v>129</v>
      </c>
    </row>
    <row r="11" spans="1:5">
      <c r="A11" s="223" t="s">
        <v>18</v>
      </c>
      <c r="B11" s="14" t="s">
        <v>85</v>
      </c>
      <c r="C11" s="301" t="s">
        <v>105</v>
      </c>
      <c r="D11" s="223" t="s">
        <v>126</v>
      </c>
      <c r="E11" s="223" t="s">
        <v>129</v>
      </c>
    </row>
    <row r="12" spans="1:5">
      <c r="A12" s="223" t="s">
        <v>19</v>
      </c>
      <c r="B12" s="14" t="s">
        <v>86</v>
      </c>
      <c r="C12" s="301" t="s">
        <v>106</v>
      </c>
      <c r="D12" s="223" t="s">
        <v>127</v>
      </c>
      <c r="E12" s="223" t="s">
        <v>130</v>
      </c>
    </row>
    <row r="13" spans="1:5">
      <c r="A13" s="223" t="s">
        <v>20</v>
      </c>
      <c r="B13" s="14" t="s">
        <v>87</v>
      </c>
      <c r="C13" s="301" t="s">
        <v>107</v>
      </c>
      <c r="D13" s="223" t="s">
        <v>127</v>
      </c>
      <c r="E13" s="223" t="s">
        <v>130</v>
      </c>
    </row>
    <row r="14" spans="1:5">
      <c r="A14" s="223" t="s">
        <v>21</v>
      </c>
      <c r="B14" s="14" t="s">
        <v>88</v>
      </c>
      <c r="C14" s="301" t="s">
        <v>108</v>
      </c>
      <c r="D14" s="223" t="s">
        <v>127</v>
      </c>
      <c r="E14" s="223" t="s">
        <v>130</v>
      </c>
    </row>
    <row r="15" spans="1:5">
      <c r="A15" s="223" t="s">
        <v>22</v>
      </c>
      <c r="B15" s="14" t="s">
        <v>91</v>
      </c>
      <c r="C15" s="301" t="s">
        <v>109</v>
      </c>
      <c r="D15" s="223" t="s">
        <v>127</v>
      </c>
      <c r="E15" s="223" t="s">
        <v>130</v>
      </c>
    </row>
    <row r="16" spans="1:5">
      <c r="A16" s="223" t="s">
        <v>23</v>
      </c>
      <c r="B16" s="14" t="s">
        <v>92</v>
      </c>
      <c r="C16" s="301" t="s">
        <v>110</v>
      </c>
      <c r="D16" s="223" t="s">
        <v>127</v>
      </c>
      <c r="E16" s="223" t="s">
        <v>130</v>
      </c>
    </row>
    <row r="17" spans="1:5">
      <c r="A17" s="223" t="s">
        <v>24</v>
      </c>
      <c r="B17" s="14" t="s">
        <v>68</v>
      </c>
      <c r="C17" s="301" t="s">
        <v>111</v>
      </c>
      <c r="D17" s="223" t="s">
        <v>127</v>
      </c>
      <c r="E17" s="223" t="s">
        <v>131</v>
      </c>
    </row>
    <row r="18" spans="1:5">
      <c r="A18" s="223" t="s">
        <v>25</v>
      </c>
      <c r="B18" s="14" t="s">
        <v>69</v>
      </c>
      <c r="C18" s="301" t="s">
        <v>112</v>
      </c>
      <c r="D18" s="223" t="s">
        <v>127</v>
      </c>
      <c r="E18" s="223" t="s">
        <v>131</v>
      </c>
    </row>
    <row r="19" spans="1:5">
      <c r="A19" s="223" t="s">
        <v>26</v>
      </c>
      <c r="B19" s="14" t="s">
        <v>70</v>
      </c>
      <c r="C19" s="301" t="s">
        <v>113</v>
      </c>
      <c r="D19" s="223" t="s">
        <v>127</v>
      </c>
      <c r="E19" s="223" t="s">
        <v>131</v>
      </c>
    </row>
    <row r="20" spans="1:5">
      <c r="A20" s="223" t="s">
        <v>27</v>
      </c>
      <c r="B20" s="14" t="s">
        <v>71</v>
      </c>
      <c r="C20" s="301" t="s">
        <v>114</v>
      </c>
      <c r="D20" s="223" t="s">
        <v>127</v>
      </c>
      <c r="E20" s="223" t="s">
        <v>131</v>
      </c>
    </row>
    <row r="21" spans="1:5">
      <c r="A21" s="223" t="s">
        <v>28</v>
      </c>
      <c r="B21" s="14" t="s">
        <v>72</v>
      </c>
      <c r="C21" s="301" t="s">
        <v>115</v>
      </c>
      <c r="D21" s="223" t="s">
        <v>127</v>
      </c>
      <c r="E21" s="223" t="s">
        <v>131</v>
      </c>
    </row>
    <row r="22" spans="1:5">
      <c r="A22" s="223" t="s">
        <v>29</v>
      </c>
      <c r="B22" s="14" t="s">
        <v>73</v>
      </c>
      <c r="C22" s="301" t="s">
        <v>116</v>
      </c>
      <c r="D22" s="223" t="s">
        <v>127</v>
      </c>
      <c r="E22" s="223" t="s">
        <v>131</v>
      </c>
    </row>
    <row r="23" spans="1:5">
      <c r="A23" s="223" t="s">
        <v>30</v>
      </c>
      <c r="B23" s="14" t="s">
        <v>74</v>
      </c>
      <c r="C23" s="301" t="s">
        <v>117</v>
      </c>
      <c r="D23" s="223" t="s">
        <v>127</v>
      </c>
      <c r="E23" s="223" t="s">
        <v>131</v>
      </c>
    </row>
    <row r="24" spans="1:5">
      <c r="A24" s="223" t="s">
        <v>31</v>
      </c>
      <c r="B24" s="14" t="s">
        <v>75</v>
      </c>
      <c r="C24" s="301" t="s">
        <v>118</v>
      </c>
      <c r="D24" s="223" t="s">
        <v>127</v>
      </c>
      <c r="E24" s="223" t="s">
        <v>131</v>
      </c>
    </row>
    <row r="25" spans="1:5">
      <c r="A25" s="223" t="s">
        <v>32</v>
      </c>
      <c r="B25" s="14" t="s">
        <v>76</v>
      </c>
      <c r="C25" s="301" t="s">
        <v>119</v>
      </c>
      <c r="D25" s="223" t="s">
        <v>127</v>
      </c>
      <c r="E25" s="223" t="s">
        <v>131</v>
      </c>
    </row>
    <row r="26" spans="1:5">
      <c r="A26" s="223" t="s">
        <v>33</v>
      </c>
      <c r="B26" s="14" t="s">
        <v>77</v>
      </c>
      <c r="C26" s="301" t="s">
        <v>120</v>
      </c>
      <c r="D26" s="223" t="s">
        <v>127</v>
      </c>
      <c r="E26" s="223" t="s">
        <v>131</v>
      </c>
    </row>
    <row r="27" spans="1:5">
      <c r="A27" s="223" t="s">
        <v>10</v>
      </c>
      <c r="B27" s="14" t="s">
        <v>93</v>
      </c>
      <c r="C27" s="301" t="s">
        <v>121</v>
      </c>
      <c r="D27" s="223" t="s">
        <v>126</v>
      </c>
      <c r="E27" s="223" t="s">
        <v>130</v>
      </c>
    </row>
    <row r="28" spans="1:5">
      <c r="A28" s="223" t="s">
        <v>11</v>
      </c>
      <c r="B28" s="14" t="s">
        <v>94</v>
      </c>
      <c r="C28" s="301" t="s">
        <v>122</v>
      </c>
      <c r="D28" s="223" t="s">
        <v>126</v>
      </c>
      <c r="E28" s="223" t="s">
        <v>130</v>
      </c>
    </row>
    <row r="29" spans="1:5">
      <c r="A29" s="223" t="s">
        <v>12</v>
      </c>
      <c r="B29" s="14" t="s">
        <v>95</v>
      </c>
      <c r="C29" s="301" t="s">
        <v>123</v>
      </c>
      <c r="D29" s="223" t="s">
        <v>126</v>
      </c>
      <c r="E29" s="223" t="s">
        <v>130</v>
      </c>
    </row>
  </sheetData>
  <sortState ref="A2:F47">
    <sortCondition ref="A2:A47"/>
  </sortState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euil47"/>
  <dimension ref="A1:C11"/>
  <sheetViews>
    <sheetView workbookViewId="0"/>
  </sheetViews>
  <sheetFormatPr baseColWidth="10" defaultRowHeight="15.75"/>
  <cols>
    <col min="1" max="1" width="13.140625" style="242" bestFit="1" customWidth="1"/>
    <col min="2" max="2" width="15.42578125" style="242" bestFit="1" customWidth="1"/>
    <col min="3" max="3" width="13.85546875" style="242" bestFit="1" customWidth="1"/>
    <col min="4" max="16384" width="11.42578125" style="242"/>
  </cols>
  <sheetData>
    <row r="1" spans="1:3">
      <c r="A1" s="239" t="s">
        <v>132</v>
      </c>
      <c r="B1" s="240" t="s">
        <v>133</v>
      </c>
      <c r="C1" s="241"/>
    </row>
    <row r="2" spans="1:3">
      <c r="A2" s="242" t="s">
        <v>139</v>
      </c>
      <c r="B2" s="243" t="s">
        <v>140</v>
      </c>
      <c r="C2" s="244"/>
    </row>
    <row r="3" spans="1:3">
      <c r="A3" s="242" t="s">
        <v>141</v>
      </c>
      <c r="B3" s="243" t="s">
        <v>142</v>
      </c>
      <c r="C3" s="244"/>
    </row>
    <row r="4" spans="1:3">
      <c r="A4" s="242" t="s">
        <v>143</v>
      </c>
      <c r="B4" s="243" t="s">
        <v>144</v>
      </c>
      <c r="C4" s="244"/>
    </row>
    <row r="5" spans="1:3">
      <c r="A5" s="242" t="s">
        <v>145</v>
      </c>
      <c r="B5" s="243" t="s">
        <v>146</v>
      </c>
      <c r="C5" s="244"/>
    </row>
    <row r="6" spans="1:3">
      <c r="A6" s="242" t="s">
        <v>147</v>
      </c>
      <c r="B6" s="243" t="s">
        <v>148</v>
      </c>
      <c r="C6" s="244"/>
    </row>
    <row r="7" spans="1:3">
      <c r="A7" s="242" t="s">
        <v>149</v>
      </c>
      <c r="B7" s="243" t="s">
        <v>150</v>
      </c>
      <c r="C7" s="244"/>
    </row>
    <row r="8" spans="1:3">
      <c r="A8" s="242" t="s">
        <v>151</v>
      </c>
      <c r="B8" s="243" t="s">
        <v>152</v>
      </c>
      <c r="C8" s="244"/>
    </row>
    <row r="9" spans="1:3">
      <c r="A9" s="242" t="s">
        <v>153</v>
      </c>
      <c r="B9" s="243" t="s">
        <v>154</v>
      </c>
    </row>
    <row r="10" spans="1:3">
      <c r="A10" s="242" t="s">
        <v>155</v>
      </c>
      <c r="B10" s="243" t="s">
        <v>156</v>
      </c>
    </row>
    <row r="11" spans="1:3">
      <c r="A11" s="242" t="s">
        <v>157</v>
      </c>
      <c r="B11" s="243" t="s">
        <v>158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VLOOKUP("B1",Bureaux!$A$2:$E$29,3,FALSE)</f>
        <v>B1 - 0003  GROUPE SCOLAIRE VICTOR HUGO (Faubourg de Montbéliard)</v>
      </c>
      <c r="C3"/>
    </row>
    <row r="4" spans="2:6" ht="20.100000000000001" customHeight="1">
      <c r="B4" s="21" t="str">
        <f>CONCATENATE(VLOOKUP("B1",Bureaux!$A$2:$E$29,4,FALSE)," Circonscription - Canton ",VLOOKUP("B1",Bureaux!$A$2:$E$29,5,FALSE))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1108</v>
      </c>
      <c r="E7" s="26" t="s">
        <v>2</v>
      </c>
    </row>
    <row r="8" spans="2:6" ht="20.100000000000001" customHeight="1">
      <c r="B8" s="27"/>
      <c r="C8" s="21" t="s">
        <v>56</v>
      </c>
      <c r="D8" s="32">
        <v>471</v>
      </c>
      <c r="E8" s="28"/>
    </row>
    <row r="9" spans="2:6" ht="20.100000000000001" customHeight="1">
      <c r="B9" s="27"/>
      <c r="C9" s="21" t="s">
        <v>42</v>
      </c>
      <c r="D9" s="32">
        <v>471</v>
      </c>
      <c r="E9" s="28">
        <f>IF(D7=0,0,D9/D7)</f>
        <v>0.42509025270758122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5</v>
      </c>
      <c r="E10" s="28">
        <f>IF(D7=0,0,D10/D7)</f>
        <v>4.5126353790613718E-3</v>
      </c>
    </row>
    <row r="11" spans="2:6" ht="20.100000000000001" customHeight="1">
      <c r="B11" s="27"/>
      <c r="C11" s="21" t="s">
        <v>4</v>
      </c>
      <c r="D11" s="32">
        <v>5</v>
      </c>
      <c r="E11" s="28">
        <f>IF(D9=0,0,D11/D9)</f>
        <v>1.0615711252653927E-2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461</v>
      </c>
      <c r="E12" s="144">
        <f>IF(D7=0,0,D12/D7)</f>
        <v>0.41606498194945846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87</v>
      </c>
      <c r="E13" s="28">
        <f t="shared" ref="E13:E22" si="0">IF(D$12=0,0,D13/D$12)</f>
        <v>0.18872017353579176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3</v>
      </c>
      <c r="E14" s="28">
        <f t="shared" si="0"/>
        <v>6.5075921908893707E-3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118</v>
      </c>
      <c r="E15" s="28">
        <f t="shared" si="0"/>
        <v>0.2559652928416486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5</v>
      </c>
      <c r="E16" s="28">
        <f t="shared" si="0"/>
        <v>1.0845986984815618E-2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26</v>
      </c>
      <c r="E17" s="28">
        <f t="shared" si="0"/>
        <v>5.6399132321041212E-2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29</v>
      </c>
      <c r="E18" s="28">
        <f t="shared" si="0"/>
        <v>6.2906724511930592E-2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7</v>
      </c>
      <c r="E19" s="28">
        <f t="shared" si="0"/>
        <v>1.5184381778741865E-2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19</v>
      </c>
      <c r="E20" s="28">
        <f t="shared" si="0"/>
        <v>4.1214750542299353E-2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65</v>
      </c>
      <c r="E21" s="28">
        <f t="shared" si="0"/>
        <v>0.14099783080260303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102</v>
      </c>
      <c r="E22" s="144">
        <f t="shared" si="0"/>
        <v>0.22125813449023862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461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B2:F32"/>
  <sheetViews>
    <sheetView showGridLines="0" topLeftCell="A4" workbookViewId="0">
      <selection activeCell="D13" sqref="D1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VLOOKUP("B2",Bureaux!$A$2:$E$29,3,FALSE)</f>
        <v>B2 - 0004  GROUPE SCOLAIRE VICTOR HUGO (Faubourg de Montbéliard)</v>
      </c>
      <c r="C3"/>
    </row>
    <row r="4" spans="2:6" ht="20.100000000000001" customHeight="1">
      <c r="B4" s="21" t="str">
        <f>CONCATENATE(VLOOKUP("B2",Bureaux!$A$2:$E$29,4,FALSE)," Circonscription - Canton ",VLOOKUP("B2",Bureaux!$A$2:$E$29,5,FALSE))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1129</v>
      </c>
      <c r="E7" s="26" t="s">
        <v>2</v>
      </c>
    </row>
    <row r="8" spans="2:6" ht="20.100000000000001" customHeight="1">
      <c r="B8" s="27"/>
      <c r="C8" s="21" t="s">
        <v>56</v>
      </c>
      <c r="D8" s="32">
        <v>539</v>
      </c>
      <c r="E8" s="28"/>
    </row>
    <row r="9" spans="2:6" ht="20.100000000000001" customHeight="1">
      <c r="B9" s="27"/>
      <c r="C9" s="21" t="s">
        <v>42</v>
      </c>
      <c r="D9" s="32">
        <v>539</v>
      </c>
      <c r="E9" s="28">
        <f>IF(D7=0,0,D9/D7)</f>
        <v>0.47741364038972545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11</v>
      </c>
      <c r="E10" s="28">
        <f>IF(D7=0,0,D10/D7)</f>
        <v>9.7431355181576609E-3</v>
      </c>
    </row>
    <row r="11" spans="2:6" ht="20.100000000000001" customHeight="1">
      <c r="B11" s="27"/>
      <c r="C11" s="21" t="s">
        <v>4</v>
      </c>
      <c r="D11" s="32">
        <v>5</v>
      </c>
      <c r="E11" s="28">
        <f>IF(D9=0,0,D11/D9)</f>
        <v>9.2764378478664197E-3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523</v>
      </c>
      <c r="E12" s="144">
        <f>IF(D7=0,0,D12/D7)</f>
        <v>0.46324180690876882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111</v>
      </c>
      <c r="E13" s="28">
        <f t="shared" ref="E13:E22" si="0">IF(D$12=0,0,D13/D$12)</f>
        <v>0.21223709369024857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4</v>
      </c>
      <c r="E14" s="28">
        <f t="shared" si="0"/>
        <v>7.6481835564053535E-3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143</v>
      </c>
      <c r="E15" s="28">
        <f t="shared" si="0"/>
        <v>0.27342256214149141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12</v>
      </c>
      <c r="E16" s="28">
        <f t="shared" si="0"/>
        <v>2.2944550669216062E-2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25</v>
      </c>
      <c r="E17" s="28">
        <f t="shared" si="0"/>
        <v>4.780114722753346E-2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17</v>
      </c>
      <c r="E18" s="28">
        <f t="shared" si="0"/>
        <v>3.2504780114722756E-2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8</v>
      </c>
      <c r="E19" s="28">
        <f t="shared" si="0"/>
        <v>1.5296367112810707E-2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15</v>
      </c>
      <c r="E20" s="28">
        <f t="shared" si="0"/>
        <v>2.8680688336520075E-2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77</v>
      </c>
      <c r="E21" s="28">
        <f t="shared" si="0"/>
        <v>0.14722753346080306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111</v>
      </c>
      <c r="E22" s="144">
        <f t="shared" si="0"/>
        <v>0.21223709369024857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523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VLOOKUP("C1",Bureaux!$A$2:$E$29,3,FALSE)</f>
        <v>C1 - 0008  ÉCOLE VICTOR SCHOELCHER (Rue Gaston Deferre)</v>
      </c>
      <c r="C3"/>
    </row>
    <row r="4" spans="2:6" ht="20.100000000000001" customHeight="1">
      <c r="B4" s="21" t="str">
        <f>CONCATENATE(VLOOKUP("C1",Bureaux!$A$2:$E$29,4,FALSE)," Circonscription - Canton ",VLOOKUP("C1",Bureaux!$A$2:$E$29,5,FALSE))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1214</v>
      </c>
      <c r="E7" s="26" t="s">
        <v>2</v>
      </c>
    </row>
    <row r="8" spans="2:6" ht="20.100000000000001" customHeight="1">
      <c r="B8" s="27"/>
      <c r="C8" s="21" t="s">
        <v>56</v>
      </c>
      <c r="D8" s="32">
        <v>504</v>
      </c>
      <c r="E8" s="28"/>
    </row>
    <row r="9" spans="2:6" ht="20.100000000000001" customHeight="1">
      <c r="B9" s="27"/>
      <c r="C9" s="21" t="s">
        <v>42</v>
      </c>
      <c r="D9" s="32">
        <v>504</v>
      </c>
      <c r="E9" s="28">
        <f>IF(D7=0,0,D9/D7)</f>
        <v>0.41515650741350907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5</v>
      </c>
      <c r="E10" s="28">
        <f>IF(D7=0,0,D10/D7)</f>
        <v>4.1186161449752881E-3</v>
      </c>
    </row>
    <row r="11" spans="2:6" ht="20.100000000000001" customHeight="1">
      <c r="B11" s="27"/>
      <c r="C11" s="21" t="s">
        <v>4</v>
      </c>
      <c r="D11" s="32">
        <v>6</v>
      </c>
      <c r="E11" s="28">
        <f>IF(D9=0,0,D11/D9)</f>
        <v>1.1904761904761904E-2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493</v>
      </c>
      <c r="E12" s="144">
        <f>IF(D7=0,0,D12/D7)</f>
        <v>0.40609555189456342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112</v>
      </c>
      <c r="E13" s="28">
        <f t="shared" ref="E13:E22" si="0">IF(D$12=0,0,D13/D$12)</f>
        <v>0.22718052738336714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4</v>
      </c>
      <c r="E14" s="28">
        <f t="shared" si="0"/>
        <v>8.1135902636916835E-3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133</v>
      </c>
      <c r="E15" s="28">
        <f t="shared" si="0"/>
        <v>0.26977687626774849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8</v>
      </c>
      <c r="E16" s="28">
        <f t="shared" si="0"/>
        <v>1.6227180527383367E-2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17</v>
      </c>
      <c r="E17" s="28">
        <f t="shared" si="0"/>
        <v>3.4482758620689655E-2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24</v>
      </c>
      <c r="E18" s="28">
        <f t="shared" si="0"/>
        <v>4.8681541582150101E-2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6</v>
      </c>
      <c r="E19" s="28">
        <f t="shared" si="0"/>
        <v>1.2170385395537525E-2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23</v>
      </c>
      <c r="E20" s="28">
        <f t="shared" si="0"/>
        <v>4.665314401622718E-2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60</v>
      </c>
      <c r="E21" s="28">
        <f t="shared" si="0"/>
        <v>0.12170385395537525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106</v>
      </c>
      <c r="E22" s="144">
        <f t="shared" si="0"/>
        <v>0.21501014198782961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493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9">
    <pageSetUpPr fitToPage="1"/>
  </sheetPr>
  <dimension ref="B2:F32"/>
  <sheetViews>
    <sheetView showGridLines="0" topLeftCell="A4" workbookViewId="0">
      <selection activeCell="D14" sqref="D14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VLOOKUP("C2",Bureaux!$A$2:$E$29,3,FALSE)</f>
        <v>C2 - 0009  MAISON DU PEUPLE (Place de la Résistance)</v>
      </c>
      <c r="C3"/>
    </row>
    <row r="4" spans="2:6" ht="20.100000000000001" customHeight="1">
      <c r="B4" s="21" t="str">
        <f>CONCATENATE(VLOOKUP("C2",Bureaux!$A$2:$E$29,4,FALSE)," Circonscription - Canton ",VLOOKUP("C2",Bureaux!$A$2:$E$29,5,FALSE))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756</v>
      </c>
      <c r="E7" s="26" t="s">
        <v>2</v>
      </c>
    </row>
    <row r="8" spans="2:6" ht="20.100000000000001" customHeight="1">
      <c r="B8" s="27"/>
      <c r="C8" s="21" t="s">
        <v>56</v>
      </c>
      <c r="D8" s="32">
        <v>381</v>
      </c>
      <c r="E8" s="28"/>
    </row>
    <row r="9" spans="2:6" ht="20.100000000000001" customHeight="1">
      <c r="B9" s="27"/>
      <c r="C9" s="21" t="s">
        <v>42</v>
      </c>
      <c r="D9" s="32">
        <v>381</v>
      </c>
      <c r="E9" s="28">
        <f>IF(D7=0,0,D9/D7)</f>
        <v>0.50396825396825395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4</v>
      </c>
      <c r="E10" s="28">
        <f>IF(D7=0,0,D10/D7)</f>
        <v>5.2910052910052907E-3</v>
      </c>
    </row>
    <row r="11" spans="2:6" ht="20.100000000000001" customHeight="1">
      <c r="B11" s="27"/>
      <c r="C11" s="21" t="s">
        <v>4</v>
      </c>
      <c r="D11" s="32">
        <v>12</v>
      </c>
      <c r="E11" s="28">
        <f>IF(D9=0,0,D11/D9)</f>
        <v>3.1496062992125984E-2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365</v>
      </c>
      <c r="E12" s="144">
        <f>IF(D7=0,0,D12/D7)</f>
        <v>0.48280423280423279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86</v>
      </c>
      <c r="E13" s="28">
        <f t="shared" ref="E13:E22" si="0">IF(D$12=0,0,D13/D$12)</f>
        <v>0.23561643835616439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3</v>
      </c>
      <c r="E14" s="28">
        <f t="shared" si="0"/>
        <v>8.21917808219178E-3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96</v>
      </c>
      <c r="E15" s="28">
        <f t="shared" si="0"/>
        <v>0.26301369863013696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6</v>
      </c>
      <c r="E16" s="28">
        <f t="shared" si="0"/>
        <v>1.643835616438356E-2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13</v>
      </c>
      <c r="E17" s="28">
        <f t="shared" si="0"/>
        <v>3.5616438356164383E-2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19</v>
      </c>
      <c r="E18" s="28">
        <f t="shared" si="0"/>
        <v>5.2054794520547946E-2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7</v>
      </c>
      <c r="E19" s="28">
        <f t="shared" si="0"/>
        <v>1.9178082191780823E-2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25</v>
      </c>
      <c r="E20" s="28">
        <f t="shared" si="0"/>
        <v>6.8493150684931503E-2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46</v>
      </c>
      <c r="E21" s="28">
        <f t="shared" si="0"/>
        <v>0.12602739726027398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64</v>
      </c>
      <c r="E22" s="144">
        <f t="shared" si="0"/>
        <v>0.17534246575342466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365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10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VLOOKUP("C3",Bureaux!$A$2:$E$29,3,FALSE)</f>
        <v>C3 - 0010  MAISON DU PEUPLE (Place de la Résistance)</v>
      </c>
      <c r="C3"/>
    </row>
    <row r="4" spans="2:6" ht="20.100000000000001" customHeight="1">
      <c r="B4" s="21" t="str">
        <f>CONCATENATE(VLOOKUP("C3",Bureaux!$A$2:$E$29,4,FALSE)," Circonscription - Canton ",VLOOKUP("C3",Bureaux!$A$2:$E$29,5,FALSE))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939</v>
      </c>
      <c r="E7" s="26" t="s">
        <v>2</v>
      </c>
    </row>
    <row r="8" spans="2:6" ht="20.100000000000001" customHeight="1">
      <c r="B8" s="27"/>
      <c r="C8" s="21" t="s">
        <v>56</v>
      </c>
      <c r="D8" s="32">
        <v>456</v>
      </c>
      <c r="E8" s="28"/>
    </row>
    <row r="9" spans="2:6" ht="20.100000000000001" customHeight="1">
      <c r="B9" s="27"/>
      <c r="C9" s="21" t="s">
        <v>42</v>
      </c>
      <c r="D9" s="32">
        <v>456</v>
      </c>
      <c r="E9" s="28">
        <f>IF(D7=0,0,D9/D7)</f>
        <v>0.48562300319488816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13</v>
      </c>
      <c r="E10" s="28">
        <f>IF(D7=0,0,D10/D7)</f>
        <v>1.3844515441959531E-2</v>
      </c>
    </row>
    <row r="11" spans="2:6" ht="20.100000000000001" customHeight="1">
      <c r="B11" s="27"/>
      <c r="C11" s="21" t="s">
        <v>4</v>
      </c>
      <c r="D11" s="32">
        <v>5</v>
      </c>
      <c r="E11" s="28">
        <f>IF(D9=0,0,D11/D9)</f>
        <v>1.0964912280701754E-2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438</v>
      </c>
      <c r="E12" s="144">
        <f>IF(D7=0,0,D12/D7)</f>
        <v>0.46645367412140576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93</v>
      </c>
      <c r="E13" s="28">
        <f t="shared" ref="E13:E22" si="0">IF(D$12=0,0,D13/D$12)</f>
        <v>0.21232876712328766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7</v>
      </c>
      <c r="E14" s="28">
        <f t="shared" si="0"/>
        <v>1.5981735159817351E-2</v>
      </c>
    </row>
    <row r="15" spans="2:6" ht="20.100000000000001" customHeight="1">
      <c r="B15" s="27"/>
      <c r="C15" s="21" t="str">
        <f>Candidats!A4&amp;" "&amp;Candidats!B4</f>
        <v>François SAUVADET</v>
      </c>
      <c r="D15" s="32">
        <v>141</v>
      </c>
      <c r="E15" s="28">
        <f t="shared" si="0"/>
        <v>0.32191780821917809</v>
      </c>
    </row>
    <row r="16" spans="2:6" ht="20.100000000000001" customHeight="1">
      <c r="B16" s="27"/>
      <c r="C16" s="21" t="str">
        <f>Candidats!A5&amp;" "&amp;Candidats!B5</f>
        <v>Julien GONZALEZ</v>
      </c>
      <c r="D16" s="32">
        <v>7</v>
      </c>
      <c r="E16" s="28">
        <f t="shared" si="0"/>
        <v>1.5981735159817351E-2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23</v>
      </c>
      <c r="E17" s="28">
        <f t="shared" si="0"/>
        <v>5.2511415525114152E-2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9</v>
      </c>
      <c r="E18" s="28">
        <f t="shared" si="0"/>
        <v>2.0547945205479451E-2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4</v>
      </c>
      <c r="E19" s="28">
        <f t="shared" si="0"/>
        <v>9.1324200913242004E-3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21</v>
      </c>
      <c r="E20" s="28">
        <f t="shared" si="0"/>
        <v>4.7945205479452052E-2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37</v>
      </c>
      <c r="E21" s="28">
        <f t="shared" si="0"/>
        <v>8.4474885844748854E-2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96</v>
      </c>
      <c r="E22" s="144">
        <f t="shared" si="0"/>
        <v>0.21917808219178081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438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11">
    <pageSetUpPr fitToPage="1"/>
  </sheetPr>
  <dimension ref="B2:F32"/>
  <sheetViews>
    <sheetView showGridLines="0" topLeftCell="A4" workbookViewId="0">
      <selection activeCell="D23" sqref="D23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VLOOKUP("D1",Bureaux!$A$2:$E$29,3,FALSE)</f>
        <v>D1 - 0011  GROUPE SCOLAIRE CHÂTEAUDUN (Rue de Châteaudun)</v>
      </c>
      <c r="C3"/>
    </row>
    <row r="4" spans="2:6" ht="20.100000000000001" customHeight="1">
      <c r="B4" s="21" t="str">
        <f>CONCATENATE(VLOOKUP("D1",Bureaux!$A$2:$E$29,4,FALSE)," Circonscription - Canton ",VLOOKUP("D1",Bureaux!$A$2:$E$29,5,FALSE))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ht="20.100000000000001" customHeight="1" thickBot="1">
      <c r="B7" s="23"/>
      <c r="C7" s="24" t="s">
        <v>1</v>
      </c>
      <c r="D7" s="25">
        <v>1041</v>
      </c>
      <c r="E7" s="26" t="s">
        <v>2</v>
      </c>
    </row>
    <row r="8" spans="2:6" ht="20.100000000000001" customHeight="1">
      <c r="B8" s="27"/>
      <c r="C8" s="21" t="s">
        <v>56</v>
      </c>
      <c r="D8" s="32">
        <v>489</v>
      </c>
      <c r="E8" s="28"/>
    </row>
    <row r="9" spans="2:6" ht="20.100000000000001" customHeight="1">
      <c r="B9" s="27"/>
      <c r="C9" s="21" t="s">
        <v>42</v>
      </c>
      <c r="D9" s="32">
        <v>489</v>
      </c>
      <c r="E9" s="28">
        <f>IF(D7=0,0,D9/D7)</f>
        <v>0.46974063400576371</v>
      </c>
      <c r="F9" s="147" t="s">
        <v>46</v>
      </c>
    </row>
    <row r="10" spans="2:6" ht="20.100000000000001" customHeight="1">
      <c r="B10" s="27"/>
      <c r="C10" s="21" t="s">
        <v>124</v>
      </c>
      <c r="D10" s="32">
        <v>6</v>
      </c>
      <c r="E10" s="28">
        <f>IF(D7=0,0,D10/D7)</f>
        <v>5.763688760806916E-3</v>
      </c>
    </row>
    <row r="11" spans="2:6" ht="20.100000000000001" customHeight="1">
      <c r="B11" s="27"/>
      <c r="C11" s="21" t="s">
        <v>4</v>
      </c>
      <c r="D11" s="32">
        <v>6</v>
      </c>
      <c r="E11" s="28">
        <f>IF(D9=0,0,D11/D9)</f>
        <v>1.2269938650306749E-2</v>
      </c>
      <c r="F11" s="147" t="s">
        <v>47</v>
      </c>
    </row>
    <row r="12" spans="2:6" ht="20.100000000000001" customHeight="1" thickBot="1">
      <c r="B12" s="29"/>
      <c r="C12" s="30" t="s">
        <v>5</v>
      </c>
      <c r="D12" s="33">
        <v>477</v>
      </c>
      <c r="E12" s="144">
        <f>IF(D7=0,0,D12/D7)</f>
        <v>0.45821325648414984</v>
      </c>
      <c r="F12" s="147" t="s">
        <v>48</v>
      </c>
    </row>
    <row r="13" spans="2:6" ht="20.100000000000001" customHeight="1">
      <c r="B13" s="27"/>
      <c r="C13" s="21" t="str">
        <f>Candidats!A2&amp;" "&amp;Candidats!B2</f>
        <v>Sophie MONTEL</v>
      </c>
      <c r="D13" s="32">
        <v>113</v>
      </c>
      <c r="E13" s="28">
        <f t="shared" ref="E13:E22" si="0">IF(D$12=0,0,D13/D$12)</f>
        <v>0.23689727463312368</v>
      </c>
      <c r="F13" s="147" t="s">
        <v>49</v>
      </c>
    </row>
    <row r="14" spans="2:6" ht="20.100000000000001" customHeight="1">
      <c r="B14" s="27"/>
      <c r="C14" s="21" t="str">
        <f>Candidats!A3&amp;" "&amp;Candidats!B3</f>
        <v>Charles-Henri GALLOIS</v>
      </c>
      <c r="D14" s="32">
        <v>3</v>
      </c>
      <c r="E14" s="28">
        <f t="shared" si="0"/>
        <v>6.2893081761006293E-3</v>
      </c>
      <c r="F14" s="147"/>
    </row>
    <row r="15" spans="2:6" ht="20.100000000000001" customHeight="1">
      <c r="B15" s="27"/>
      <c r="C15" s="21" t="str">
        <f>Candidats!A4&amp;" "&amp;Candidats!B4</f>
        <v>François SAUVADET</v>
      </c>
      <c r="D15" s="32">
        <v>137</v>
      </c>
      <c r="E15" s="28">
        <f t="shared" si="0"/>
        <v>0.28721174004192873</v>
      </c>
      <c r="F15" s="147"/>
    </row>
    <row r="16" spans="2:6" ht="20.100000000000001" customHeight="1">
      <c r="B16" s="27"/>
      <c r="C16" s="21" t="str">
        <f>Candidats!A5&amp;" "&amp;Candidats!B5</f>
        <v>Julien GONZALEZ</v>
      </c>
      <c r="D16" s="32">
        <v>13</v>
      </c>
      <c r="E16" s="28">
        <f t="shared" si="0"/>
        <v>2.7253668763102725E-2</v>
      </c>
    </row>
    <row r="17" spans="2:5" ht="20.100000000000001" customHeight="1">
      <c r="B17" s="27"/>
      <c r="C17" s="21" t="str">
        <f>Candidats!A6&amp;" "&amp;Candidats!B6</f>
        <v>Cécile PRUDHOMME</v>
      </c>
      <c r="D17" s="32">
        <v>23</v>
      </c>
      <c r="E17" s="28">
        <f t="shared" si="0"/>
        <v>4.8218029350104823E-2</v>
      </c>
    </row>
    <row r="18" spans="2:5" ht="20.100000000000001" customHeight="1">
      <c r="B18" s="27"/>
      <c r="C18" s="21" t="str">
        <f>Candidats!A7&amp;" "&amp;Candidats!B7</f>
        <v>Nathalie VERMOREL</v>
      </c>
      <c r="D18" s="32">
        <v>15</v>
      </c>
      <c r="E18" s="28">
        <f t="shared" si="0"/>
        <v>3.1446540880503145E-2</v>
      </c>
    </row>
    <row r="19" spans="2:5" ht="20.100000000000001" customHeight="1">
      <c r="B19" s="27"/>
      <c r="C19" s="21" t="str">
        <f>Candidats!A8&amp;" "&amp;Candidats!B8</f>
        <v>Claire ROCHER</v>
      </c>
      <c r="D19" s="32">
        <v>6</v>
      </c>
      <c r="E19" s="28">
        <f t="shared" si="0"/>
        <v>1.2578616352201259E-2</v>
      </c>
    </row>
    <row r="20" spans="2:5" ht="20.100000000000001" customHeight="1">
      <c r="B20" s="27"/>
      <c r="C20" s="21" t="str">
        <f>Candidats!A9&amp;" "&amp;Candidats!B9</f>
        <v>Maxime THIEBAUT</v>
      </c>
      <c r="D20" s="32">
        <v>14</v>
      </c>
      <c r="E20" s="28">
        <f t="shared" si="0"/>
        <v>2.9350104821802937E-2</v>
      </c>
    </row>
    <row r="21" spans="2:5" ht="20.100000000000001" customHeight="1">
      <c r="B21" s="27"/>
      <c r="C21" s="21" t="str">
        <f>Candidats!A10&amp;" "&amp;Candidats!B10</f>
        <v>Christophe GRUDLER</v>
      </c>
      <c r="D21" s="32">
        <v>42</v>
      </c>
      <c r="E21" s="28">
        <f t="shared" si="0"/>
        <v>8.8050314465408799E-2</v>
      </c>
    </row>
    <row r="22" spans="2:5" ht="20.100000000000001" customHeight="1" thickBot="1">
      <c r="B22" s="29"/>
      <c r="C22" s="226" t="str">
        <f>Candidats!A11&amp;" "&amp;Candidats!B11</f>
        <v>Marie-Guite DUFAY</v>
      </c>
      <c r="D22" s="33">
        <v>111</v>
      </c>
      <c r="E22" s="144">
        <f t="shared" si="0"/>
        <v>0.23270440251572327</v>
      </c>
    </row>
    <row r="23" spans="2:5" ht="20.100000000000001" customHeight="1">
      <c r="D23" s="22" t="str">
        <f>IF(SUM(D13:D22)&lt;&gt;D12,"!!! FAUX","")</f>
        <v/>
      </c>
    </row>
    <row r="24" spans="2:5" ht="20.100000000000001" customHeight="1">
      <c r="C24" s="31" t="s">
        <v>6</v>
      </c>
      <c r="D24" s="22">
        <f>SUM(D13:D22)</f>
        <v>477</v>
      </c>
    </row>
    <row r="25" spans="2:5" s="148" customFormat="1" ht="9.9499999999999993" customHeight="1">
      <c r="C25" s="149"/>
      <c r="D25" s="150"/>
    </row>
    <row r="26" spans="2:5" s="148" customFormat="1" ht="9.9499999999999993" customHeight="1">
      <c r="C26" s="149"/>
      <c r="D26" s="150"/>
      <c r="E26" s="151" t="s">
        <v>50</v>
      </c>
    </row>
    <row r="27" spans="2:5" s="148" customFormat="1" ht="9.9499999999999993" customHeight="1">
      <c r="C27" s="149"/>
      <c r="D27" s="150"/>
      <c r="E27" s="151" t="s">
        <v>51</v>
      </c>
    </row>
    <row r="28" spans="2:5" s="148" customFormat="1" ht="9.9499999999999993" customHeight="1">
      <c r="C28" s="149"/>
      <c r="D28" s="150"/>
      <c r="E28" s="151" t="s">
        <v>52</v>
      </c>
    </row>
    <row r="29" spans="2:5" ht="9.9499999999999993" customHeight="1">
      <c r="E29" s="151" t="s">
        <v>53</v>
      </c>
    </row>
    <row r="30" spans="2:5" ht="9.9499999999999993" customHeight="1"/>
    <row r="31" spans="2:5" ht="9.9499999999999993" customHeight="1"/>
    <row r="32" spans="2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scale="95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(1er Tour)&amp;R&amp;"Times New Roman,Normal"&amp;12 6 Décembre 2015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35</vt:i4>
      </vt:variant>
      <vt:variant>
        <vt:lpstr>Plages nommées</vt:lpstr>
      </vt:variant>
      <vt:variant>
        <vt:i4>2</vt:i4>
      </vt:variant>
    </vt:vector>
  </HeadingPairs>
  <TitlesOfParts>
    <vt:vector size="37" baseType="lpstr">
      <vt:lpstr>RECENS 1T</vt:lpstr>
      <vt:lpstr>A1</vt:lpstr>
      <vt:lpstr>A2</vt:lpstr>
      <vt:lpstr>B1</vt:lpstr>
      <vt:lpstr>B2</vt:lpstr>
      <vt:lpstr>C1</vt:lpstr>
      <vt:lpstr>C2</vt:lpstr>
      <vt:lpstr>C3</vt:lpstr>
      <vt:lpstr>D1</vt:lpstr>
      <vt:lpstr>D2</vt:lpstr>
      <vt:lpstr>D3</vt:lpstr>
      <vt:lpstr>E1</vt:lpstr>
      <vt:lpstr>E2</vt:lpstr>
      <vt:lpstr>E3</vt:lpstr>
      <vt:lpstr>F1</vt:lpstr>
      <vt:lpstr>F2</vt:lpstr>
      <vt:lpstr>G1</vt:lpstr>
      <vt:lpstr>G2</vt:lpstr>
      <vt:lpstr>H1</vt:lpstr>
      <vt:lpstr>J1</vt:lpstr>
      <vt:lpstr>J2</vt:lpstr>
      <vt:lpstr>J3</vt:lpstr>
      <vt:lpstr>K1</vt:lpstr>
      <vt:lpstr>K2</vt:lpstr>
      <vt:lpstr>L1</vt:lpstr>
      <vt:lpstr>L2</vt:lpstr>
      <vt:lpstr>M1</vt:lpstr>
      <vt:lpstr>N1</vt:lpstr>
      <vt:lpstr>N2</vt:lpstr>
      <vt:lpstr>BELFORT 1</vt:lpstr>
      <vt:lpstr>BELFORT 2</vt:lpstr>
      <vt:lpstr>BELFORT 3</vt:lpstr>
      <vt:lpstr>RESULTATS</vt:lpstr>
      <vt:lpstr>Bureaux</vt:lpstr>
      <vt:lpstr>Candidats</vt:lpstr>
      <vt:lpstr>'BELFORT 2'!Zone_d_impression</vt:lpstr>
      <vt:lpstr>RESULTATS!Zone_d_impression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Administratif</dc:creator>
  <cp:lastModifiedBy>Master</cp:lastModifiedBy>
  <cp:lastPrinted>2015-12-06T19:28:27Z</cp:lastPrinted>
  <dcterms:created xsi:type="dcterms:W3CDTF">1999-06-03T13:20:39Z</dcterms:created>
  <dcterms:modified xsi:type="dcterms:W3CDTF">2015-12-06T19:29:07Z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686190</vt:lpwstr>
  </property>
  <property fmtid="{D5CDD505-2E9C-101B-9397-08002B2CF9AE}" pid="3" name="NXPowerLiteSettings">
    <vt:lpwstr>C64006B004C800</vt:lpwstr>
  </property>
  <property fmtid="{D5CDD505-2E9C-101B-9397-08002B2CF9AE}" pid="4" name="NXPowerLiteVersion">
    <vt:lpwstr>S6.2.6</vt:lpwstr>
  </property>
  <property fmtid="{D5CDD505-2E9C-101B-9397-08002B2CF9AE}" pid="5" name="NXTAG2">
    <vt:lpwstr>00080086250000000000010250310207c64006b004c800</vt:lpwstr>
  </property>
</Properties>
</file>